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8"/>
  </bookViews>
  <sheets>
    <sheet name="OTC State Regs" sheetId="1" r:id="rId1"/>
    <sheet name="CT" sheetId="2" r:id="rId2"/>
    <sheet name="DE" sheetId="3" r:id="rId3"/>
    <sheet name="DC" sheetId="4" r:id="rId4"/>
    <sheet name="ME" sheetId="5" r:id="rId5"/>
    <sheet name="MD" sheetId="6" r:id="rId6"/>
    <sheet name="MA" sheetId="7" r:id="rId7"/>
    <sheet name="NH" sheetId="8" r:id="rId8"/>
    <sheet name="NJ" sheetId="9" r:id="rId9"/>
    <sheet name="NY" sheetId="10" r:id="rId10"/>
    <sheet name="PA" sheetId="11" r:id="rId11"/>
    <sheet name="RI" sheetId="12" r:id="rId12"/>
    <sheet name="VT" sheetId="13" r:id="rId13"/>
  </sheets>
  <definedNames/>
  <calcPr fullCalcOnLoad="1"/>
</workbook>
</file>

<file path=xl/sharedStrings.xml><?xml version="1.0" encoding="utf-8"?>
<sst xmlns="http://schemas.openxmlformats.org/spreadsheetml/2006/main" count="5642" uniqueCount="1252">
  <si>
    <t>Alternate limit is 30 ppm NOx.</t>
  </si>
  <si>
    <t>Small Industrial Boilers</t>
  </si>
  <si>
    <t>0.75 - 2</t>
  </si>
  <si>
    <t>1146.2(c)(1)</t>
  </si>
  <si>
    <t>Alternate limit is 30 ppmvd NOx, corrected to 3% O2</t>
  </si>
  <si>
    <t>ICI Boilers, Steam Generators, Process Heaters</t>
  </si>
  <si>
    <t>&gt; 40</t>
  </si>
  <si>
    <t>1146(c)(1)</t>
  </si>
  <si>
    <t>≥ 5</t>
  </si>
  <si>
    <t>1146(c)(2)(A)</t>
  </si>
  <si>
    <t>Alternate limit is 40 ppm NOx.</t>
  </si>
  <si>
    <t>1146(c)(2)(B)</t>
  </si>
  <si>
    <t>5 - 40</t>
  </si>
  <si>
    <t>1146(c)(3)(A)</t>
  </si>
  <si>
    <t>1146(c)(3)(B)</t>
  </si>
  <si>
    <t>Weighted average calculated when burning a combination of gaseous and non-gaseous fuels.</t>
  </si>
  <si>
    <t>SJVAPCD</t>
  </si>
  <si>
    <r>
      <t>Based on formula: E = 3.59P</t>
    </r>
    <r>
      <rPr>
        <vertAlign val="superscript"/>
        <sz val="8"/>
        <rFont val="Arial"/>
        <family val="2"/>
      </rPr>
      <t>0.62</t>
    </r>
    <r>
      <rPr>
        <sz val="8"/>
        <rFont val="Arial"/>
        <family val="2"/>
      </rPr>
      <t xml:space="preserve">, where P is </t>
    </r>
    <r>
      <rPr>
        <sz val="8"/>
        <rFont val="Times New Roman"/>
        <family val="1"/>
      </rPr>
      <t>≤</t>
    </r>
    <r>
      <rPr>
        <sz val="8"/>
        <rFont val="Arial"/>
        <family val="2"/>
      </rPr>
      <t xml:space="preserve"> 30 tons/hr, or E = 17.31P</t>
    </r>
    <r>
      <rPr>
        <vertAlign val="superscript"/>
        <sz val="8"/>
        <rFont val="Arial"/>
        <family val="2"/>
      </rPr>
      <t>0.16</t>
    </r>
    <r>
      <rPr>
        <sz val="8"/>
        <rFont val="Arial"/>
        <family val="2"/>
      </rPr>
      <t>, where P &gt; 30 tons/hr.  E is the allowable emission rate in lb/hr, while P is the process weight rate in tons/hr.</t>
    </r>
  </si>
  <si>
    <t>Corrected to 12% CO2</t>
  </si>
  <si>
    <t>Rule 4301, 5.1</t>
  </si>
  <si>
    <t>Rule 4202, 4</t>
  </si>
  <si>
    <t>Rule 4301, 5.2.1</t>
  </si>
  <si>
    <t>Rule 4301, 5.2.2</t>
  </si>
  <si>
    <t>Boilers, Steam Generators, and Process Heaters</t>
  </si>
  <si>
    <t>&gt; 5</t>
  </si>
  <si>
    <t>Does not apply to units located west of Interstate 5 located in Fresno, Kern, or Kings county.</t>
  </si>
  <si>
    <t>&gt; 9</t>
  </si>
  <si>
    <t>Alternate limit is 95 ppmvd at 3% O2</t>
  </si>
  <si>
    <t>Applies to all units except those with natural or induced drafts</t>
  </si>
  <si>
    <t>Alternate limit is 115 ppmvd at 3% O2</t>
  </si>
  <si>
    <t>Alternate limit is 165 ppmvd at 3% O2</t>
  </si>
  <si>
    <t>Alternate limit is 147 ppmvd at 3% O2</t>
  </si>
  <si>
    <t>Alternate limit is 155 ppmvd at 3% O2</t>
  </si>
  <si>
    <t>Alternate limit is 194 ppmvd at 3% O2</t>
  </si>
  <si>
    <r>
      <t>≤</t>
    </r>
    <r>
      <rPr>
        <sz val="9"/>
        <rFont val="Arial"/>
        <family val="2"/>
      </rPr>
      <t xml:space="preserve"> 40</t>
    </r>
  </si>
  <si>
    <t>Alternate limit is 74 ppmvd at 3% O2</t>
  </si>
  <si>
    <t>Applies to units with natural and induced drafts</t>
  </si>
  <si>
    <t>Alternate limit to section 5.1, requiring compliance by May 31, 1999.</t>
  </si>
  <si>
    <t>Alternate limit is 78 ppmvd at 3% O2</t>
  </si>
  <si>
    <t>Residual or Crude Oil</t>
  </si>
  <si>
    <t>Alternate limit is 97 ppmvd at 3% O2</t>
  </si>
  <si>
    <t>Rule 4351, 5.1</t>
  </si>
  <si>
    <t>Rule 4351, 5.2.3.1</t>
  </si>
  <si>
    <t>Rule 4351, 5.2.3.2</t>
  </si>
  <si>
    <t>Rule 4351, 5.2.3.3</t>
  </si>
  <si>
    <t>Gaseous Fuel</t>
  </si>
  <si>
    <t>Rule 4351, 5.2.4.1</t>
  </si>
  <si>
    <t>Alternate limit is 52 ppmvd at 3% O2</t>
  </si>
  <si>
    <t>Rule 4351, 5.2.2.1</t>
  </si>
  <si>
    <t>Rule 4351, 5.2.2.2</t>
  </si>
  <si>
    <t>Alternate limit is 30 ppmvd at 3% O2</t>
  </si>
  <si>
    <t>Alternate limit is 40 ppmvd at 3% O2</t>
  </si>
  <si>
    <t>Alternate limit to section 5.1, for units not subject to sections 5.2.3 or 5.2.4,  requiring compliance by May 31, 1997.</t>
  </si>
  <si>
    <t>Rule 4351, 5.2.4.2</t>
  </si>
  <si>
    <t>Alternate limit is 59 ppmvd at 3% O2</t>
  </si>
  <si>
    <t>Solid Fuel</t>
  </si>
  <si>
    <t>Rule 4352, 5.1</t>
  </si>
  <si>
    <t xml:space="preserve">Applies to burning Municipal Solid Waste </t>
  </si>
  <si>
    <t>Applies to burning biomass using multiple hearth furnaces</t>
  </si>
  <si>
    <t>Existing Steam Generator</t>
  </si>
  <si>
    <r>
      <t>≥</t>
    </r>
    <r>
      <rPr>
        <sz val="9"/>
        <rFont val="Arial"/>
        <family val="2"/>
      </rPr>
      <t xml:space="preserve"> 35</t>
    </r>
  </si>
  <si>
    <t>Rule 4405, 4.1.1</t>
  </si>
  <si>
    <t>Applies to generators operated by small producers</t>
  </si>
  <si>
    <t>Applies to units in Central and Western Kern County</t>
  </si>
  <si>
    <t>15 - 35</t>
  </si>
  <si>
    <t>Rule 4405, 4.1.2</t>
  </si>
  <si>
    <t>Rule 4405, 4.1.3</t>
  </si>
  <si>
    <t>Rule 4405, 4.2.1 &amp; 4.2.2</t>
  </si>
  <si>
    <t>Rule 4405, 4.2.3</t>
  </si>
  <si>
    <t>Rule 4405, 5.1</t>
  </si>
  <si>
    <t>Alternate emission limit, for existing steam generators equipped with a "Coen" Low NOx Burner</t>
  </si>
  <si>
    <r>
      <t>≥</t>
    </r>
    <r>
      <rPr>
        <sz val="9"/>
        <rFont val="Arial"/>
        <family val="2"/>
      </rPr>
      <t xml:space="preserve"> 15</t>
    </r>
  </si>
  <si>
    <t>Applies to units in Kern County</t>
  </si>
  <si>
    <t>Liquid fuel</t>
  </si>
  <si>
    <t>Applies to box or cabin type units, and vertical cylindrical process heaters</t>
  </si>
  <si>
    <t>Applies units except box or cabin type units, and vertical cylindrical process heaters</t>
  </si>
  <si>
    <t>Rule 4305, 5.1.1</t>
  </si>
  <si>
    <r>
      <t>≤</t>
    </r>
    <r>
      <rPr>
        <sz val="9"/>
        <rFont val="Arial"/>
        <family val="2"/>
      </rPr>
      <t xml:space="preserve"> 20</t>
    </r>
  </si>
  <si>
    <t>Alternate limit is 15 ppmvd at 3% O2</t>
  </si>
  <si>
    <t>Applies to all units except those in Categories C, D, E, F, G, H, and I.</t>
  </si>
  <si>
    <t>Standard Option</t>
  </si>
  <si>
    <t>Alternate limit is 9 ppmvd at 3% O2</t>
  </si>
  <si>
    <t>Rule 4306, 5.1.A.</t>
  </si>
  <si>
    <t>Enhanced Option</t>
  </si>
  <si>
    <r>
      <t>&gt;</t>
    </r>
    <r>
      <rPr>
        <sz val="9"/>
        <rFont val="Arial"/>
        <family val="2"/>
      </rPr>
      <t xml:space="preserve"> 20</t>
    </r>
  </si>
  <si>
    <t>Rule 4306, 5.1.B.</t>
  </si>
  <si>
    <t>Alternate limit is 6 ppmvd at 3% O2</t>
  </si>
  <si>
    <t>Oilfield Steam Generators</t>
  </si>
  <si>
    <t>Rule 4306, 5.1.C.</t>
  </si>
  <si>
    <t>Refinery Units</t>
  </si>
  <si>
    <t>5 - 65</t>
  </si>
  <si>
    <t>Rule 4306, 5.1.D.</t>
  </si>
  <si>
    <t>65 - 110</t>
  </si>
  <si>
    <t>Rule 4306, 5.1.E.</t>
  </si>
  <si>
    <t>Alternate limit is 25 ppmvd at 3% O2</t>
  </si>
  <si>
    <t>&gt; 110</t>
  </si>
  <si>
    <t>Rule 4306, 5.1.F.</t>
  </si>
  <si>
    <t>9,000 - 30,000</t>
  </si>
  <si>
    <t>MMBtu/yr</t>
  </si>
  <si>
    <t>Rule 4306, 5.1.H.</t>
  </si>
  <si>
    <t>Load-following Units</t>
  </si>
  <si>
    <t>Rule 4306, 5.1.G.</t>
  </si>
  <si>
    <t>Small boilers, steam generators and process heaters</t>
  </si>
  <si>
    <t>Rule 4307, 5.1</t>
  </si>
  <si>
    <t>0.075 - 0.4</t>
  </si>
  <si>
    <t>0.4 - 2</t>
  </si>
  <si>
    <t>Rule 4308, 5.1</t>
  </si>
  <si>
    <t>Rule 4406, 4.2</t>
  </si>
  <si>
    <t>Size 1</t>
  </si>
  <si>
    <t>Size 2</t>
  </si>
  <si>
    <t>Size 3</t>
  </si>
  <si>
    <t>Size 4</t>
  </si>
  <si>
    <t>Units</t>
  </si>
  <si>
    <t>Turbine - Gas Fired</t>
  </si>
  <si>
    <t>NL</t>
  </si>
  <si>
    <t>Turbine - Gas or Other-Oil Fired</t>
  </si>
  <si>
    <t>Turbine - Other-Oil fired</t>
  </si>
  <si>
    <t>Sulfur process emissions</t>
  </si>
  <si>
    <t>Title 20, Section 801.1 &amp; 802.1</t>
  </si>
  <si>
    <t>May 1- September 30</t>
  </si>
  <si>
    <t>Reg. 42, Section 1</t>
  </si>
  <si>
    <t>Gas-Firing</t>
  </si>
  <si>
    <t>Reg. 42, Section 1.c.1.A</t>
  </si>
  <si>
    <t>Reg. 42, Section 1.c.1.B</t>
  </si>
  <si>
    <t>Reg. 42, Section 1.c.1.C</t>
  </si>
  <si>
    <t>All Other not cover in A and B above</t>
  </si>
  <si>
    <t>Equivalent Distillate Oil (assume 30% control from AP-42)</t>
  </si>
  <si>
    <t>Equivalent Natural Gas (assume 30% control from AP-42)</t>
  </si>
  <si>
    <t>Equivalent Distillate Oil (assume 10% control from AP-42)</t>
  </si>
  <si>
    <t>Equivalent Natural Gas (Assume 10% control from AP-42)</t>
  </si>
  <si>
    <t>Equivalent Coal (14,000 BTU/lb)</t>
  </si>
  <si>
    <t>EGU - Fossil Fuel (≥ 25 MW, heat input &lt;750 MMBtu/hr)</t>
  </si>
  <si>
    <t xml:space="preserve">lb/MMBtu </t>
  </si>
  <si>
    <t>EGU - Fossil Fuel (≥ 25 MW, heat 
inputs ≥ 750 MMBtu/hr))</t>
  </si>
  <si>
    <t>Boiler &gt;1,500 MMBtu/hr All Fuels Statewide</t>
  </si>
  <si>
    <t>Boilers &gt; 50 &amp; &lt; 1,500 MMBtu/hour in Moderate Non-Attainment Areas</t>
  </si>
  <si>
    <t>biomass; biomass and other than coal and oil.</t>
  </si>
  <si>
    <t xml:space="preserve"> oil; biomass &amp; oil</t>
  </si>
  <si>
    <t>biomass &amp; coal</t>
  </si>
  <si>
    <t>Boilers &gt; 50 &amp; &lt; 1,500 MMBtu/hour in Attainment Areas</t>
  </si>
  <si>
    <t>oil; biomass; biomas &amp; oil; biomass &amp; other than coal &amp; oil</t>
  </si>
  <si>
    <t>Boiler &gt; 20 &amp; &lt; 50 MMBtu/hr All Fuels Statewide - annual tune up</t>
  </si>
  <si>
    <t>6-96-138.3(I)</t>
  </si>
  <si>
    <t>Effective January 1, 2005 in Counties not waived under section 182(f) of the 1990 CAAA (Applies in York, Cumberland, Sagadahoc, Androscoggin, Kennebec, Lincoln and Knox)</t>
  </si>
  <si>
    <t>Non-EGU Fossil Fuel-Fired Indirect heat Exchangers &gt; 250 MMBtu/hour</t>
  </si>
  <si>
    <t>Equivalent Distillate Oil (assume 10% control &amp; AP-42 Emissions)</t>
  </si>
  <si>
    <t>Equivalent Natural Gas (Assume 10% control &amp; AP-42 Emissions)</t>
  </si>
  <si>
    <t>Equivalent Biomass (assume 10% control &amp; AP-42 Emissions for dry wood)</t>
  </si>
  <si>
    <t>lbSO2/MMBtu</t>
  </si>
  <si>
    <t>Equivalent Coal (assume 14,000 Btu/lb)</t>
  </si>
  <si>
    <t>lb SO2/MMBtu</t>
  </si>
  <si>
    <t>Equivalent Distillate Oil (assume 7.05 lb/gal and 140,000 Btu/gal))</t>
  </si>
  <si>
    <t>Equivalent Distillate Oil (7.05 lb/gal, 140,000 Btu/gal)</t>
  </si>
  <si>
    <t>Equivalent Coal (14,000 Btu/lb)</t>
  </si>
  <si>
    <t>Title 20, Section 804, App. 8-1</t>
  </si>
  <si>
    <t>&gt; 100 MMBtu/hour</t>
  </si>
  <si>
    <t>Fossil Fuel Fired Steam Generators, 2-hour limit</t>
  </si>
  <si>
    <t xml:space="preserve"> Gas</t>
  </si>
  <si>
    <t>Liquid</t>
  </si>
  <si>
    <t xml:space="preserve"> &lt; 20 MMBtu/hour</t>
  </si>
  <si>
    <t>Fossil Fuel Fired Steam Generators -annual tuning</t>
  </si>
  <si>
    <t>Title 20, Section 805.5(a)</t>
  </si>
  <si>
    <t>Fossil Fuel Fired Steam Generators, 24 hour limits</t>
  </si>
  <si>
    <t>&gt; 50 MMBtu/hr &amp; &lt; 100 MMBtu/hr</t>
  </si>
  <si>
    <t>Oil, tangential or face -fired</t>
  </si>
  <si>
    <t>Title 20, Section 805.5(c)</t>
  </si>
  <si>
    <t>Natural Gas: tangential or face-fired</t>
  </si>
  <si>
    <t>Dry Bottom Coal: tangential, face-fired, or stoker -fired</t>
  </si>
  <si>
    <t>Oil or Oil &amp; Gas: tangential or face- fired</t>
  </si>
  <si>
    <t>Oil and Coal</t>
  </si>
  <si>
    <t>26.11.09.08(E)(2)</t>
  </si>
  <si>
    <t>Fuel Burning Equipment - Annual Tuning &lt; 100 MMBtu/hr</t>
  </si>
  <si>
    <t>Equivalent Residual Oil (7.88 lb/gal, 150,000 Btu/gal)</t>
  </si>
  <si>
    <t>27.4.2(b)</t>
  </si>
  <si>
    <t>Equivalent Residual Oil (assum 30% control, emissions from AP-42)</t>
  </si>
  <si>
    <t>ICI Boilers - Residual Oil &gt; 50 MMBtu/hr - FGR and LNB</t>
  </si>
  <si>
    <t>Boiler - Annual Tuning &lt; 50 MMBtu/hr</t>
  </si>
  <si>
    <t>27.4.2(c)</t>
  </si>
  <si>
    <r>
      <t>NOx Emission Limits by Size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</si>
  <si>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Fuel Burning Units at Major Sources </t>
    </r>
    <r>
      <rPr>
        <vertAlign val="superscript"/>
        <sz val="10"/>
        <rFont val="Times New Roman"/>
        <family val="1"/>
      </rPr>
      <t>1</t>
    </r>
  </si>
  <si>
    <r>
      <t xml:space="preserve">All Combustion Units Not Exempt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</si>
  <si>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Units as of 12/12/2001 not either: in compliance with Rule 12 (Table I) Limits; equipped with LNB, FGR, SCR, or SNCR; subject to Rule 39 NOx Budget.</t>
    </r>
  </si>
  <si>
    <r>
      <t xml:space="preserve">NOx Emission Limits by Size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</si>
  <si>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RACT can be set at actual emission levels higher than limits for &gt; 100 MMBtu/hour units if LNB or EGR installed. </t>
    </r>
  </si>
  <si>
    <r>
      <t>1</t>
    </r>
    <r>
      <rPr>
        <sz val="10"/>
        <rFont val="Times New Roman"/>
        <family val="1"/>
      </rPr>
      <t xml:space="preserve"> Sources can petition for less stringent, alternative limit [6-96-145.3(D)]</t>
    </r>
  </si>
  <si>
    <r>
      <t>1</t>
    </r>
    <r>
      <rPr>
        <sz val="10"/>
        <rFont val="Times New Roman"/>
        <family val="1"/>
      </rPr>
      <t xml:space="preserve"> Sources provided option of meeting 40% reduction in NOx emissions by use of allowances or emisison reduction credits [22a-174-22(a)]</t>
    </r>
  </si>
  <si>
    <t>310 CMR 7.19(6)(a)</t>
  </si>
  <si>
    <r>
      <t xml:space="preserve">Size </t>
    </r>
    <r>
      <rPr>
        <b/>
        <vertAlign val="superscript"/>
        <sz val="9"/>
        <rFont val="Times New Roman"/>
        <family val="1"/>
      </rPr>
      <t>1</t>
    </r>
  </si>
  <si>
    <t>Fuel Burning Equipment - Coal &lt;250 &amp; &gt;100 MMBtu/hr</t>
  </si>
  <si>
    <t>Fuel Burning Equipment - Gas &lt;250 &amp; &gt;100 MMBtu/hr</t>
  </si>
  <si>
    <t>Fuel Burning Equipment - Oil/Gas &lt;250 &amp; &gt;100 MMBtu/hr</t>
  </si>
  <si>
    <t>26.11.09.08(D)(1)(b)</t>
  </si>
  <si>
    <r>
      <t>1</t>
    </r>
    <r>
      <rPr>
        <sz val="10"/>
        <rFont val="Times New Roman"/>
        <family val="1"/>
      </rPr>
      <t xml:space="preserve"> Provides for approval of less stringent alternative limits [26.11.09.08(B)(3)]</t>
    </r>
  </si>
  <si>
    <t xml:space="preserve">6-96-145.3(B)(2)(c) </t>
  </si>
  <si>
    <t>Liquid Fossil Fuels</t>
  </si>
  <si>
    <t>Effective 1-Nov-91, statewide</t>
  </si>
  <si>
    <t>Applies to the Portland Peninsula AQR only</t>
  </si>
  <si>
    <t>Solid Fossil Fuels</t>
  </si>
  <si>
    <t xml:space="preserve">6-96-106.4(C) </t>
  </si>
  <si>
    <t>Effective 1-Nov-91, statewide; When using FGD or other sulfur removal device, i.e., exempt from 6-96-106.2 fuel sulfur content</t>
  </si>
  <si>
    <t>Applies to the Portland Peninsula AQR only; When using FGD or other sulfur removal device, i.e., exempt from 6-96-106.2 fuel sulfur content</t>
  </si>
  <si>
    <t>Zone 6: Burlington County, the municipalities of Bass River Township, Shamong Township, Southampton Township, Tabernacle Township, Washington Township, Woodland 
Township, and in Camden County, Waterford Township.</t>
  </si>
  <si>
    <t>Cyclone Furnace - Gas, Oil, or Coal Fired</t>
  </si>
  <si>
    <t>Date</t>
  </si>
  <si>
    <t>Fast-Response Double-Furnace Naval Boiler - Oil or Coal Fired</t>
  </si>
  <si>
    <t>Fast-Response Double-Furnace Naval Boiler - Gas Fired</t>
  </si>
  <si>
    <t>Fluidized Bed Combustor - Coal Fired</t>
  </si>
  <si>
    <t>Other Boiler - Gas or Other-Oil Fired</t>
  </si>
  <si>
    <t>Other Boiler - Residual-Oil Fired</t>
  </si>
  <si>
    <t>Other Boiler - Coal Fired</t>
  </si>
  <si>
    <t>NOx Emission Limits by Size</t>
  </si>
  <si>
    <t>Unit</t>
  </si>
  <si>
    <r>
      <t>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 Limits by Size</t>
    </r>
  </si>
  <si>
    <t>22a-174-19a(2)(i)</t>
  </si>
  <si>
    <t>22a-174-19a(3)(i)(A)</t>
  </si>
  <si>
    <t>22a-174-19a(3)(ii)</t>
  </si>
  <si>
    <t>Fuel Burning Equipment - Fuel with sulfur content &gt; 1.0%, with consent of the Commissioner</t>
  </si>
  <si>
    <t>Reg. 12, Section 3.2a</t>
  </si>
  <si>
    <t xml:space="preserve">Boiler - Gas only-Face &amp; Tangential </t>
  </si>
  <si>
    <t xml:space="preserve">Boiler - Oil or Gas or Both-Face &amp; Tangential </t>
  </si>
  <si>
    <t>Boiler - Coal/Face &amp; Tangential -dry botom</t>
  </si>
  <si>
    <t>Boiler - Oil or Gas or Both-Cyclone</t>
  </si>
  <si>
    <t>Boiler - Coal/Stoker-dry bottom</t>
  </si>
  <si>
    <t>May 31, 1995 - existing units</t>
  </si>
  <si>
    <t>Gas Turbine - Gas fuel</t>
  </si>
  <si>
    <t>Gas Turbine - Liquid fuel</t>
  </si>
  <si>
    <t>Reg. 12, Section 3.5</t>
  </si>
  <si>
    <r>
      <t>ppm @ 15%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1-hr avg.</t>
    </r>
  </si>
  <si>
    <t>wt % sulfur</t>
  </si>
  <si>
    <t>Fuel Burning Equipment - Distillate Oil, Statewide</t>
  </si>
  <si>
    <t>Fuel Burning Equipment, - All Fuels, New Castle County</t>
  </si>
  <si>
    <t>Fuel Burning Equipment - Gaseous fossil fuel</t>
  </si>
  <si>
    <t>Fuel Burning Equipment - Liquid fossil fuel</t>
  </si>
  <si>
    <t>Fuel Burning Equipment - Solid fossil fuel</t>
  </si>
  <si>
    <t>5-251(1)(c)</t>
  </si>
  <si>
    <t>-</t>
  </si>
  <si>
    <t>ICI Boilers - Natural Gas</t>
  </si>
  <si>
    <t>ICI Boilers - Distillate Oil or LPG</t>
  </si>
  <si>
    <t>Utility Boilers - Natural Gas or LPG</t>
  </si>
  <si>
    <t>Utility Boilers - Fuel Oil</t>
  </si>
  <si>
    <t>Fuel Burning Equipment - All fuels</t>
  </si>
  <si>
    <t>1-Jan-1990, with potential to emit 50 tpy NOx</t>
  </si>
  <si>
    <t>Boiler - NG or non-commercial gas</t>
  </si>
  <si>
    <t>Boiler - Solid or Liquid Fuel</t>
  </si>
  <si>
    <t>Boiler - All fuels</t>
  </si>
  <si>
    <t>129.201(c)(2)</t>
  </si>
  <si>
    <t>Applicability</t>
  </si>
  <si>
    <t xml:space="preserve">1-May-05, for boilers located in Bucks, Chester, Delaware, Montgomery or Philadelphia County </t>
  </si>
  <si>
    <t>1-May-05, for boilers located in Bucks, Chester, Delaware, Montgomery or Philadelphia County and not subject to NOx Budget Rules</t>
  </si>
  <si>
    <t>Combustion Units - All Fuels</t>
  </si>
  <si>
    <t>Combustion Units - Solid Fuels</t>
  </si>
  <si>
    <t>Nonair basin areas, Erie, Harrisburg, York, Lancaster, Scranton, and Wilkes-Barre air basins</t>
  </si>
  <si>
    <t>123.22(a)(1), 123.22(b)(1)</t>
  </si>
  <si>
    <t>123.22(a)(4)(iii), 123.22(b)(4)(iii)</t>
  </si>
  <si>
    <t>123.22(a)(2), 123.22(b)(2)*</t>
  </si>
  <si>
    <t>Allentown, Bethlehem, Easton, Reading, Upper Beaver Valley, and Johnstown air basins</t>
  </si>
  <si>
    <t>123.22(b)(2)*, 123.22(c)(2)*</t>
  </si>
  <si>
    <t>Erie, Harrisburg, York, Lancaster, Scranton, and Wilkes-Barre air basins + Allentown, Bethlehem, Easton, Reading, Upper Beaver Valley, and Johnstown air basins</t>
  </si>
  <si>
    <t>123.22(c)(2)*</t>
  </si>
  <si>
    <t>123.22(d)(1), (2), &amp; (3)</t>
  </si>
  <si>
    <r>
      <t>Formula:A=1.7xE</t>
    </r>
    <r>
      <rPr>
        <vertAlign val="superscript"/>
        <sz val="10"/>
        <rFont val="Times New Roman"/>
        <family val="1"/>
      </rPr>
      <t xml:space="preserve">-0.14 </t>
    </r>
    <r>
      <rPr>
        <sz val="8"/>
        <rFont val="Times New Roman"/>
        <family val="1"/>
      </rPr>
      <t>E=heat input (MMBtu/hr)</t>
    </r>
  </si>
  <si>
    <t>Combustion Units - Noncommercial fuel</t>
  </si>
  <si>
    <t>0.60 / 1.2</t>
  </si>
  <si>
    <t>1.0 / 1.2</t>
  </si>
  <si>
    <t>1.2 / 1.44</t>
  </si>
  <si>
    <t>* Effective Date: August 1, 1979</t>
  </si>
  <si>
    <t>Boilers - Gas only</t>
  </si>
  <si>
    <t>227-2.4(a)(1), (b)(1), &amp; (c)(2)</t>
  </si>
  <si>
    <t>Boilers - Gas/Oil - Tangential/Wall Fired</t>
  </si>
  <si>
    <t>Boilers - Gas/Oil - Cyclone</t>
  </si>
  <si>
    <t>227-2.4(a)(1) &amp; (b)(1)</t>
  </si>
  <si>
    <t>Boilers - Distillate Oil</t>
  </si>
  <si>
    <t>Boilers - Residual Oil</t>
  </si>
  <si>
    <t>Boilers - Coal - Tangential/Wall Fired, wet bottom</t>
  </si>
  <si>
    <t>Boilers - Coal - Cyclone, wet bottom</t>
  </si>
  <si>
    <t>Boilers - Coal - Tangential Fired, dry bottom</t>
  </si>
  <si>
    <t>Boilers - Coal - Wall Fired, dry bottom</t>
  </si>
  <si>
    <t>Boilers - Coal - Stoker, dry bottom</t>
  </si>
  <si>
    <t>Boilers - Pulverized Coal</t>
  </si>
  <si>
    <t>Boilers - Coal - Overfeed Stoker</t>
  </si>
  <si>
    <t>Combustion Turbine - Gas Only, simple cycle/regenerative</t>
  </si>
  <si>
    <t>Combustion Turbine - Multiple Fuels, simple cycle/regenerative</t>
  </si>
  <si>
    <t>Combustion Turbine - Gas, combined cycle</t>
  </si>
  <si>
    <t>Combustion Turbine - Oil, combined cycle</t>
  </si>
  <si>
    <t>Units constructed after 3-Mar-73, not located in New York City, or Nassau, Rockland, or Westchester Counties</t>
  </si>
  <si>
    <t>Effective after 1-Jan-88</t>
  </si>
  <si>
    <t>Utility Boiler - Coal, wet bottom - tangential/face</t>
  </si>
  <si>
    <t>Utility Boiler - Coal, dry bottom - tangential</t>
  </si>
  <si>
    <t>Utility Boiler - Coal, dry bottom - face</t>
  </si>
  <si>
    <t>EGU - Oil or Oil/Natural Gas</t>
  </si>
  <si>
    <t>EGU - Coal, tangential</t>
  </si>
  <si>
    <t>EGU - Coal, wall</t>
  </si>
  <si>
    <t>EGU - Coal, tangential (high heat release)</t>
  </si>
  <si>
    <t>EGU - Coal, wall (high heat release)</t>
  </si>
  <si>
    <t>EGU - Coal, cell burners</t>
  </si>
  <si>
    <t>EGU - Coal, cyclone (during ozone season)</t>
  </si>
  <si>
    <t>EGU - Coal, cyclone (non-ozone season)</t>
  </si>
  <si>
    <t>Non-EGU - All Fuels (during ozone season)</t>
  </si>
  <si>
    <t>Non-EGU - All Fuels (non-onzone season)</t>
  </si>
  <si>
    <t>Fuel Burning Equipment - All Fuels</t>
  </si>
  <si>
    <t>ppmvd at 15% O2</t>
  </si>
  <si>
    <t>Turbine - Oil</t>
  </si>
  <si>
    <t>Process Gas - Areas I, II, V, &amp; VI</t>
  </si>
  <si>
    <t>Distillate Oil - All Areas</t>
  </si>
  <si>
    <t>26.11.09.07(A)(1) &amp; (2)</t>
  </si>
  <si>
    <t>Residual Oil - Areas I, II, V, &amp; VI</t>
  </si>
  <si>
    <t>Solid Fuels - Areas I, II, V, &amp; VI</t>
  </si>
  <si>
    <t>Residual Oil - Areas III &amp; IV</t>
  </si>
  <si>
    <t>Solid Fuels - Areas III &amp; IV</t>
  </si>
  <si>
    <t>Applies to existing cyclone type fuel burning equipment with heat inputs &gt; 1,000 MMBtu/hr</t>
  </si>
  <si>
    <r>
      <t xml:space="preserve">0.6 (Boilers ≥ 2000 MMBtu/hr) or
Formula:A=1.7xE-0.14 
</t>
    </r>
    <r>
      <rPr>
        <sz val="8"/>
        <rFont val="Times New Roman"/>
        <family val="1"/>
      </rPr>
      <t>E=heat input (MMBtu/hr)</t>
    </r>
  </si>
  <si>
    <t>Area I: The western area of the State comprising the counties of Allegany, Garrett, and Washington.</t>
  </si>
  <si>
    <t>Area II: The central area of the State composed of Frederick County.</t>
  </si>
  <si>
    <t>Area III: The Baltimore metropolitan area of the State comprising Baltimore City and the counties of Anne Arundel, Baltimore, Carroll, Harford, and Howard.</t>
  </si>
  <si>
    <t>Area IV: The Washington metropolitan area of the State comprising the counties of Montgomery and Prince George's.</t>
  </si>
  <si>
    <t>Area V: The southern area of the State comprising the counties of Calvert, Charles, and St. Mary's.</t>
  </si>
  <si>
    <t>Area VI: The eastern shore area of the State comprising the counties of Caroline, Cecil, Dorchester, Kent, Queen Anne's, Somerset, Talbot, Wicomico, and Worcester.</t>
  </si>
  <si>
    <t>% of 1990</t>
  </si>
  <si>
    <t>22a-174-22(d)(1)</t>
  </si>
  <si>
    <t xml:space="preserve">NOx Budget Sources - Non O-Season Emissions: 10/1 to 4/30 </t>
  </si>
  <si>
    <t>NA</t>
  </si>
  <si>
    <t>22a-174-22(e)(3)</t>
  </si>
  <si>
    <t>Other Fuels (i.e., other than NG, RO, DO, coal)</t>
  </si>
  <si>
    <t>22a-174-22(e)(2)(A)</t>
  </si>
  <si>
    <t>Premise with Fuel Burning Equipment - Fuel with sulfur content &gt; 1.0%, with consent of the Commissioner</t>
  </si>
  <si>
    <t>Fuel Burning Equipment - Fuel with sulfur content &lt; 1.0%, solid fuel</t>
  </si>
  <si>
    <t>Wt. % Sulfur</t>
  </si>
  <si>
    <t>Fuel Burning Equipment - Fuel with sulfur content &lt; 1.0%, other than solid fuel</t>
  </si>
  <si>
    <t>Equivalent:  distillate oil  (140,000 BTU/gal, 7.05 lb/gal)</t>
  </si>
  <si>
    <t>Equivalent:  residual oil  (150,000 BTU/gal; 7.88 lb/gal)</t>
  </si>
  <si>
    <t>All Burners &gt;50 and &lt;100 MMBtu/hour: LNB or EGR</t>
  </si>
  <si>
    <t>All Burners &gt;15 and &lt;50 MMBtu/hour: Annual Tuneup</t>
  </si>
  <si>
    <t>Fuel Burning Equipment - No. 4 Oil, Zone 1</t>
  </si>
  <si>
    <t>Fuel Burning Equipment - No. 4 Oil, Zones 2 &amp; 5</t>
  </si>
  <si>
    <t>Fuel Burning Equipment - No. 5, 6, &amp; heavier oils, Zone 1</t>
  </si>
  <si>
    <t>Fuel Burning Equipment - No. 5, 6, &amp; heavier oils, Zones 2 &amp; 5</t>
  </si>
  <si>
    <t>Fuel Burning Equipment - No. 5, 6, &amp; heavier oils, Zone 3</t>
  </si>
  <si>
    <t>Fuel Burning Equipment - No. 5, 6, &amp; heavier oils, Zones 4 &amp; 6</t>
  </si>
  <si>
    <t>Fuel Burning Equipment - No. 2 Oil, Zones 1, 2, &amp; 5</t>
  </si>
  <si>
    <t>Fuel Burning Equipment - No. 2 Oil, Zones 3, 4, &amp; 6</t>
  </si>
  <si>
    <t>Fuel Burning Equipment - No. 4 Oil, Zones 3, 4, &amp; 6</t>
  </si>
  <si>
    <t>Zone 1: Atlantic, Cape May, Cumberland, and Ocean Counties.</t>
  </si>
  <si>
    <t>Zone 2: Hunterdon, Sussex, and Warren Counties.</t>
  </si>
  <si>
    <t>Zone 3: Burlington, Camden, Gloucester, and Mercer Counties except those municipalities included in Zone 6.</t>
  </si>
  <si>
    <t>Zone 4: Bergen, Essex, Hudson, Middlesex, Monmouth, Morris, Passaic, Somerset, and Union Counties.</t>
  </si>
  <si>
    <t>Zone 5: Salem County.</t>
  </si>
  <si>
    <t>Utility Boiler - Coal, wet bottom - cyclone (&lt; 320 MW)</t>
  </si>
  <si>
    <t>Utility Boiler - Coal, dry bottom - stoker</t>
  </si>
  <si>
    <t>Effective 31-Dec-89</t>
  </si>
  <si>
    <t xml:space="preserve">Env-A 1211.03(c) </t>
  </si>
  <si>
    <t>Utility Boiler - Oil, tangential/face</t>
  </si>
  <si>
    <t>Utility Boiler - Oil/Natural Gas, tangential/face</t>
  </si>
  <si>
    <t>Utility Boiler - Wood or Wood/Oil, moving grate</t>
  </si>
  <si>
    <t>Utility Boiler - Wood or Wood/Oil, stationary grate</t>
  </si>
  <si>
    <t>Auxillary Boiler - All Fuels</t>
  </si>
  <si>
    <t>Turbine - Natural Gas, combined or regenerative cycle</t>
  </si>
  <si>
    <t xml:space="preserve">Env-A 1211.06(c) </t>
  </si>
  <si>
    <t>Turbine - Oil, combined or regenerative cycle</t>
  </si>
  <si>
    <t>Turbine - Natural Gas, simple cycle</t>
  </si>
  <si>
    <t>Turbine - Oil, simple cycle</t>
  </si>
  <si>
    <t>Turbine - Natural Gas</t>
  </si>
  <si>
    <t>Post 27-May-99</t>
  </si>
  <si>
    <r>
      <t>ppmvd at 15%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lb/MMBtu</t>
    </r>
  </si>
  <si>
    <t>42 / 0.155</t>
  </si>
  <si>
    <t>65 / 0.253</t>
  </si>
  <si>
    <t>55 / 0.203</t>
  </si>
  <si>
    <t>75 / 0.292</t>
  </si>
  <si>
    <t>25 / 0.092</t>
  </si>
  <si>
    <t xml:space="preserve">Env-A 1604.01(c) </t>
  </si>
  <si>
    <t xml:space="preserve">Env-A 1604.01(f) </t>
  </si>
  <si>
    <t>Effective 23-Apr-05</t>
  </si>
  <si>
    <t>Env-A 1605.01</t>
  </si>
  <si>
    <t>Device in Operation before 15-Apr-70</t>
  </si>
  <si>
    <t>Env-A 1606.01(a)</t>
  </si>
  <si>
    <t>Device in Operation after 15-Apr-70</t>
  </si>
  <si>
    <t>Env-A 1606.01(b)</t>
  </si>
  <si>
    <t>Boiler - Natural Gas</t>
  </si>
  <si>
    <t>310 CMR 7.19(4)(a)</t>
  </si>
  <si>
    <t>Effective 31-May-95</t>
  </si>
  <si>
    <r>
      <t>Boiler - Oil or Oil/Natural Gas (Heat Release ≤ 70,000 BTU/hrs-ft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</si>
  <si>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Boiler - Oil or Oil/Natural Gas (Heat Release &gt; 70,000 BTU/hrs-ft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</si>
  <si>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Boiler - Natural Gas, tangential</t>
  </si>
  <si>
    <t>Boiler - Oil or Oil/Natural Gas, tangential</t>
  </si>
  <si>
    <t>Boiler - Oil/Natural Gas, face</t>
  </si>
  <si>
    <t>Boiler - Solid fuel other than coal, stoker</t>
  </si>
  <si>
    <t>Boiler - Coal, dry bottom - tangential</t>
  </si>
  <si>
    <t>Boiler - Coal, dry bottom - face</t>
  </si>
  <si>
    <t>Boiler - Oil/Natural Gas, repowered</t>
  </si>
  <si>
    <t>310 CMR 7.19(4)(b)</t>
  </si>
  <si>
    <t>Boiler - Solid fuel, dry bottom - face/tangential, repowered</t>
  </si>
  <si>
    <t>Boiler - Natural Gas, face/tangential</t>
  </si>
  <si>
    <t>310 CMR 7.19(5)(a)</t>
  </si>
  <si>
    <t>Boiler - Distillate Oil or Distillate Oil/Natural Gas, face/tangential</t>
  </si>
  <si>
    <t>Boiler - Solid Fuel, face/tangential/stoker</t>
  </si>
  <si>
    <t>Turbine - Natural Gas, combined cycle</t>
  </si>
  <si>
    <t>310 CMR 7.19(7)(a)</t>
  </si>
  <si>
    <r>
      <t>ppmvd at 15% O</t>
    </r>
    <r>
      <rPr>
        <vertAlign val="subscript"/>
        <sz val="10"/>
        <rFont val="Times New Roman"/>
        <family val="1"/>
      </rPr>
      <t>2</t>
    </r>
  </si>
  <si>
    <t>Turbine - Oil, combined cycle</t>
  </si>
  <si>
    <t>Turbine - Oil/Natural Gas, combined cycle</t>
  </si>
  <si>
    <t>Turbine - Oil or Oil/Natural Gas, simple cycle</t>
  </si>
  <si>
    <t>310 CMR 7.05(1)(a)</t>
  </si>
  <si>
    <t>310 CMR 7.05(1)(b)</t>
  </si>
  <si>
    <t>Effective 31-Dec-94</t>
  </si>
  <si>
    <t>Fuel Burning Equipment - Natural Gas</t>
  </si>
  <si>
    <t>Fuel Burning Equipment - Oil/Natural Gas</t>
  </si>
  <si>
    <t>Fuel Burning Equipment - Coal, dry bottom</t>
  </si>
  <si>
    <t>Fuel Burning Equipment - Coal, wet bottom</t>
  </si>
  <si>
    <t>Units located at premises that have total potential to emit: (a) 25 tons or more per year of NOx and is located in Baltimore City, or Anne Arundel, Baltimore, Calvert, Carroll, Cecil, Charles, Frederick, Harford, Howard, Montgomery, or Prince George's counties; or (b) 100 tons or more per year of NOx and is located in Allegany, Caroline, Dorchester, Garrett, Kent, Queen Anne's, St. Mary's, Somerset, Talbot, Washington, Wicomico, or Worcester counties.</t>
  </si>
  <si>
    <t>CT</t>
  </si>
  <si>
    <t>PM</t>
  </si>
  <si>
    <t>lb/MMBtu</t>
  </si>
  <si>
    <t>NG</t>
  </si>
  <si>
    <t>22a-174-18(e)(2)</t>
  </si>
  <si>
    <t>Regulatory Citation</t>
  </si>
  <si>
    <t>Fuel</t>
  </si>
  <si>
    <t>Emission Limit</t>
  </si>
  <si>
    <t>Pollutant</t>
  </si>
  <si>
    <t>State</t>
  </si>
  <si>
    <t>Type of Emissions Unit</t>
  </si>
  <si>
    <t>Fuel Burning Equipment</t>
  </si>
  <si>
    <t>DO</t>
  </si>
  <si>
    <t>RO</t>
  </si>
  <si>
    <t>Other</t>
  </si>
  <si>
    <t>SO2</t>
  </si>
  <si>
    <t>NG/DO/RO</t>
  </si>
  <si>
    <t>22a-174-19a(c)(2)</t>
  </si>
  <si>
    <t>22a-174-19a(e)(2)</t>
  </si>
  <si>
    <t>Effective 1/1/02</t>
  </si>
  <si>
    <t>Notes 1</t>
  </si>
  <si>
    <t>Notes 2</t>
  </si>
  <si>
    <t>Effective 1/1/03</t>
  </si>
  <si>
    <t>22a-174-22(e)(1)</t>
  </si>
  <si>
    <t>NOx</t>
  </si>
  <si>
    <t>Coal</t>
  </si>
  <si>
    <t>NG/DO</t>
  </si>
  <si>
    <t>ppmvd</t>
  </si>
  <si>
    <t>DE</t>
  </si>
  <si>
    <t>Any</t>
  </si>
  <si>
    <t>22a-174-19(a)(3)(ii)</t>
  </si>
  <si>
    <t>wt% sulfur</t>
  </si>
  <si>
    <t>Reg. 8, Section 2.2</t>
  </si>
  <si>
    <t>Reg. 8, Section 2.1</t>
  </si>
  <si>
    <t>Statewide</t>
  </si>
  <si>
    <t>New Castle County only</t>
  </si>
  <si>
    <t>NG/DO/RO/Coal</t>
  </si>
  <si>
    <t>Boiler - Cyclone</t>
  </si>
  <si>
    <t>Boiler - Fluidized Bed</t>
  </si>
  <si>
    <t>Boiler - Other</t>
  </si>
  <si>
    <t>Boiler - Face/Tangential</t>
  </si>
  <si>
    <t>Boiler - Stoker</t>
  </si>
  <si>
    <t>DO/RO</t>
  </si>
  <si>
    <t>Reg. 12, Section 3.2.a</t>
  </si>
  <si>
    <t>DC</t>
  </si>
  <si>
    <t>Title 20, Section 805.4(a)(1)</t>
  </si>
  <si>
    <t>Oil</t>
  </si>
  <si>
    <t>Boiler - Face/Tangential/Stoker</t>
  </si>
  <si>
    <t>Title 20, Section 805.5(b)</t>
  </si>
  <si>
    <t>Title 20, Section 805.5(c)(1)</t>
  </si>
  <si>
    <t>Title 20, Section 805.5(c)(2)</t>
  </si>
  <si>
    <t>Solid</t>
  </si>
  <si>
    <t>Title 20, Section 804.1</t>
  </si>
  <si>
    <t>Reg. 4, Section 2.1</t>
  </si>
  <si>
    <t>Corrected to 15% O2</t>
  </si>
  <si>
    <t>Alternate: sulfur content &lt; 0.5 wt%</t>
  </si>
  <si>
    <t>Alternate: sulfur content &lt; 1.0 wt%</t>
  </si>
  <si>
    <t>Alternate: 0.5 lb/MMBtu avg for multiple units</t>
  </si>
  <si>
    <t>Alternate: 0.3 lb/MMBtu avg for multiple units</t>
  </si>
  <si>
    <t>Oil/Coal</t>
  </si>
  <si>
    <t>Title 20, Section 801.1 / 802.1</t>
  </si>
  <si>
    <t>Title 20, Section 803.1</t>
  </si>
  <si>
    <t>Title 20, Section 600.1</t>
  </si>
  <si>
    <t>Solid fuel includes coal, except lignite</t>
  </si>
  <si>
    <t>ME</t>
  </si>
  <si>
    <t>Wood</t>
  </si>
  <si>
    <t>Unit Size</t>
  </si>
  <si>
    <t>All</t>
  </si>
  <si>
    <t>≥ 100</t>
  </si>
  <si>
    <t>MMBtu/hr</t>
  </si>
  <si>
    <t>&lt; 100</t>
  </si>
  <si>
    <t>&gt; 100</t>
  </si>
  <si>
    <t>Turbine</t>
  </si>
  <si>
    <t>Boiler</t>
  </si>
  <si>
    <t>&lt; 50</t>
  </si>
  <si>
    <t>≥ 50</t>
  </si>
  <si>
    <t>Fuel Burning Equipment, Eff 1/1/02</t>
  </si>
  <si>
    <t>Fuel Burning Equipment, Eff 1/1/03</t>
  </si>
  <si>
    <t>Fuel Burning Equipment, Pre-12/2/82</t>
  </si>
  <si>
    <t>Fuel Burning Equipment, Post-12/2/82</t>
  </si>
  <si>
    <t>&lt; 150</t>
  </si>
  <si>
    <t>≥ 150</t>
  </si>
  <si>
    <t>Formula</t>
  </si>
  <si>
    <t>≥ 250</t>
  </si>
  <si>
    <t>Solid Waste</t>
  </si>
  <si>
    <t>Wood/Coal/Biomass</t>
  </si>
  <si>
    <t xml:space="preserve">Applies when using venturi scrubber, i.e., exempt from 6-96-103.2.B(4)(b) and (c) </t>
  </si>
  <si>
    <t>Portland Peninsula AQR only</t>
  </si>
  <si>
    <t>lb S/MMBtu</t>
  </si>
  <si>
    <t>When using FGD or other sulfur removal device, i.e., exempt from 6-96-106.2 fuel sulfur content</t>
  </si>
  <si>
    <t>Fuel blending allowed per 6-96-106.5</t>
  </si>
  <si>
    <t>6-96-103.2(A)(1)</t>
  </si>
  <si>
    <t>6-96-103.2(A)(2)(a)</t>
  </si>
  <si>
    <t>6-96-103.2(A)(2)(b)</t>
  </si>
  <si>
    <t>6-96-103.2(A)(3)(a)</t>
  </si>
  <si>
    <t>6-96-103.2(A)(3)(b)</t>
  </si>
  <si>
    <t>6-96-106.2(A)(2)</t>
  </si>
  <si>
    <t>6-96-106.2(A)(3)</t>
  </si>
  <si>
    <t>6-96-103.2(B)(1)(a)</t>
  </si>
  <si>
    <t>6-96-103.2(B)(1)(b)</t>
  </si>
  <si>
    <t>6-96-103.2(B)(2)(a)</t>
  </si>
  <si>
    <t>6-96-103.2(B)(2)(b)</t>
  </si>
  <si>
    <t>6-96-103.2(B)(3)(a)</t>
  </si>
  <si>
    <t>6-96-103.2(B)(3)(b)</t>
  </si>
  <si>
    <t>6-96-103.2(B)(4)(a)</t>
  </si>
  <si>
    <t>6-96-103.2(B)(4)(b)</t>
  </si>
  <si>
    <t>6-96-103.2(B)(4)(d)</t>
  </si>
  <si>
    <t>6-96-106.2(B)(2)</t>
  </si>
  <si>
    <t>6-96-106.2(B)(3)</t>
  </si>
  <si>
    <t>6-96-106.4(B)</t>
  </si>
  <si>
    <t>6-96-106.4(C)</t>
  </si>
  <si>
    <t>6-96-103.2(B)(4)(c)</t>
  </si>
  <si>
    <t>6-96-103.2(B)(3)(c)</t>
  </si>
  <si>
    <t>6-96-103.2(B)(2)(c)</t>
  </si>
  <si>
    <t>6-96-103.2(B)(1)(c)</t>
  </si>
  <si>
    <t>Notes 3</t>
  </si>
  <si>
    <t>≥ 1,500</t>
  </si>
  <si>
    <t>6-96-138.3(A)</t>
  </si>
  <si>
    <t>50 - 99</t>
  </si>
  <si>
    <t>50 - 1,499</t>
  </si>
  <si>
    <t>Oil/Biomass/NG</t>
  </si>
  <si>
    <t>Biomass &amp; Coal</t>
  </si>
  <si>
    <t>6-96-138.3(B)</t>
  </si>
  <si>
    <t>Boiler - Kraft Recovery</t>
  </si>
  <si>
    <t>ppmvw</t>
  </si>
  <si>
    <t>Moderate non-attainment areas only</t>
  </si>
  <si>
    <t>6-96-138.3(C)</t>
  </si>
  <si>
    <t>Notes 4</t>
  </si>
  <si>
    <t>RACT - Major sources only</t>
  </si>
  <si>
    <t>Alternate: 0.2 (O3 season), 0.3 (rest)</t>
  </si>
  <si>
    <t>Notes 5</t>
  </si>
  <si>
    <t>Alternate: 0.15 (O3 season), 0.35 (rest)</t>
  </si>
  <si>
    <t>Alternate: 0.2 (O3 season), 0.4 (rest)</t>
  </si>
  <si>
    <t>Alternate: 0.15 (O3 season), 0.45 (rest)</t>
  </si>
  <si>
    <t>Alternate:  Apply RACT (LNB, OFA, SCR/SNCR, fuel change, alt. oper. scenario, etc.)</t>
  </si>
  <si>
    <t>Corrected to 8% O2 or 12% CO2</t>
  </si>
  <si>
    <t>Emissions averaging across units allowed</t>
  </si>
  <si>
    <t>6-96-138.4</t>
  </si>
  <si>
    <t>Attainment areas only</t>
  </si>
  <si>
    <t>Biomass/NG</t>
  </si>
  <si>
    <t>&lt; 750</t>
  </si>
  <si>
    <t>≥ 750</t>
  </si>
  <si>
    <t>Boiler - non-EGU</t>
  </si>
  <si>
    <t>6-96-145.3(B)(2)(a)</t>
  </si>
  <si>
    <t>6-96-145.3(B)(2)(b)</t>
  </si>
  <si>
    <t>6-96-145.3(B)(2)(c)</t>
  </si>
  <si>
    <t>Counties not waived under section 182(f) of the 1990 CAAA (York, Cumberland, Sagadahoc, Androscoggin, Kennebec, Lincoln and Knox)</t>
  </si>
  <si>
    <t xml:space="preserve">Includes indirect heat exchangers, primary boilers and resource recovery units </t>
  </si>
  <si>
    <t>MD</t>
  </si>
  <si>
    <t>&lt; 10</t>
  </si>
  <si>
    <t>≥ 10</t>
  </si>
  <si>
    <t>26.11.09.06(A)(1)</t>
  </si>
  <si>
    <t>Based on a formula:  log(y) = 0.034 - 0.256 log(x), where y = lb/MMBtu emission factor, x = MMBtu input rating of the unit</t>
  </si>
  <si>
    <t>&lt; 25</t>
  </si>
  <si>
    <t>25 - 249</t>
  </si>
  <si>
    <t>26.11.09.06(A)(2)</t>
  </si>
  <si>
    <t>RO/Solid</t>
  </si>
  <si>
    <t>Areas I, II, V &amp; VI only</t>
  </si>
  <si>
    <t>Fuel Burning Equipment, Pre-01/17/72</t>
  </si>
  <si>
    <t>Fuel Burning Equipment, Post-01/17/72</t>
  </si>
  <si>
    <t>Fuel Burning Equipment, Pre-07/01/75</t>
  </si>
  <si>
    <t>gr/dscf</t>
  </si>
  <si>
    <t>Fuel Burning Equipment, Post-07/01/75</t>
  </si>
  <si>
    <t>&gt; 250</t>
  </si>
  <si>
    <t>50 - 250</t>
  </si>
  <si>
    <t>13 - 50</t>
  </si>
  <si>
    <t>&lt; 250</t>
  </si>
  <si>
    <t>26.11.09.06(B)(2)</t>
  </si>
  <si>
    <t>26.11.09.06(B)(3)</t>
  </si>
  <si>
    <t>Areas III &amp; IV only</t>
  </si>
  <si>
    <t>26.11.09.07(A)(1)</t>
  </si>
  <si>
    <t>26.11.09.07(A)(2)</t>
  </si>
  <si>
    <t>Process Gas</t>
  </si>
  <si>
    <t>Area I exception: 1.8 lb SO2/MMBtu limit, if NAAQS/PSD increment violation</t>
  </si>
  <si>
    <t>&gt; 1,000</t>
  </si>
  <si>
    <t>26.11.09.07(B)(4)</t>
  </si>
  <si>
    <r>
      <t xml:space="preserve">Only applies to existing units. </t>
    </r>
    <r>
      <rPr>
        <sz val="8"/>
        <color indexed="10"/>
        <rFont val="Arial"/>
        <family val="2"/>
      </rPr>
      <t xml:space="preserve"> It is unclear what "existing" means - no date specified.</t>
    </r>
  </si>
  <si>
    <t>Area I exception: 1.0 wt% sulfur limit, if NAAQS/PSD increment violation</t>
  </si>
  <si>
    <t>Oil/NG</t>
  </si>
  <si>
    <t>Fuel Burning Equipment - dry bottom</t>
  </si>
  <si>
    <t>Fuel Burning Equipment - wet bottom</t>
  </si>
  <si>
    <t>26.11.09.08(B)(1)(c)</t>
  </si>
  <si>
    <t>Areas III &amp; IV only (Baltimore &amp; Washington metropolitan areas)</t>
  </si>
  <si>
    <t>Major sources only</t>
  </si>
  <si>
    <t>Emissions averaging across units and across facilities allowed</t>
  </si>
  <si>
    <t>Oil or Oil/NG</t>
  </si>
  <si>
    <t>EGU</t>
  </si>
  <si>
    <t>EGU - Tangential</t>
  </si>
  <si>
    <t>EGU - Wall</t>
  </si>
  <si>
    <t>EGU - Tangential (High Heat Release)</t>
  </si>
  <si>
    <t>EGU - Wall (High Heat Release)</t>
  </si>
  <si>
    <t>EGU - Cell Burners</t>
  </si>
  <si>
    <t>EGU - Cyclone (Ozone Season)</t>
  </si>
  <si>
    <t>EGU - Cyclone (non-Ozone Season)</t>
  </si>
  <si>
    <t>Non-EGU (Ozone Season)</t>
  </si>
  <si>
    <t>Non-EGU (non-Ozone Season)</t>
  </si>
  <si>
    <t>26.11.09.08(C)(2)</t>
  </si>
  <si>
    <t>100 - 249</t>
  </si>
  <si>
    <t>26.11.09.08(D)(1)(a)</t>
  </si>
  <si>
    <t>26.11.09.08(G)(2)</t>
  </si>
  <si>
    <t>Space heaters exempted</t>
  </si>
  <si>
    <t>vol %</t>
  </si>
  <si>
    <t>lb SO2 /MMBtu</t>
  </si>
  <si>
    <t>Coal  (Max 2.8 lbs S/MMBtu; 3-mon ave 2.0 lbs S/MMBtu)</t>
  </si>
  <si>
    <t>Coal   (Max 1.5 lbs S/MMBtu; 3-mon ave 1.0 lbs S/MMBtu)</t>
  </si>
  <si>
    <t>Equivalent Coal (assume 14,000 BTU/lb)</t>
  </si>
  <si>
    <t>Equivalent Oil (assume 7.05 lb/gal, 140,000 btu/gal)</t>
  </si>
  <si>
    <t>Fossil Fuel - Berkshire APCD and remainder of Merrimack Valley APCD (1.21 lbs S /MMBtu)</t>
  </si>
  <si>
    <t>Fossil Fuel - City of Worcester, remainder of Central MAPCD, City of Lawrence, Towns of Andover, North Andover, and Methuen, remainder of Metropolitan Boston APCD, Pioneer Valley APCD, and Southeastern MAPCD (0.55 lb S /MMBtu)</t>
  </si>
  <si>
    <t>Fossil Fuel - Cities and Towns of Arlington, Belmont, Boston, Brookline, Cambridge, Chelsea, Everett, Malden, Medford, Newton, Somerville, Waltham, and Watertown (0.28 lb S /MMBtu)</t>
  </si>
  <si>
    <t>Distillate Fuel Oil   (0.17 lb S /MMBtu)</t>
  </si>
  <si>
    <t>Fossil Fuel (1.21 lb S /MMBtu)</t>
  </si>
  <si>
    <t>EGU located in the cities and towns of Arlington, Belmont, Boston, Brookline, Cambridge,
Chelsea, Everett, Malden, Medford, Newton, Somerville, Waltham, and Watertown - Fossil Fuel   (0.55 lb S /MMBtu)</t>
  </si>
  <si>
    <t>lb SO2 /MMBtu 
(for units &gt; 2,500 MMBtu/hr)</t>
  </si>
  <si>
    <t>Fuel Burning Equipment - Fossil Fuel (1.21 lbs S/MMBtu)</t>
  </si>
  <si>
    <t>lb SO2 /MMBtu, (3-month)</t>
  </si>
  <si>
    <t>lb SO2 /MMBtu (3-month)</t>
  </si>
  <si>
    <r>
      <t>Utility Boiler - Coal, wet bottom - cyclone (&gt; 320 MW)</t>
    </r>
    <r>
      <rPr>
        <vertAlign val="superscript"/>
        <sz val="10"/>
        <rFont val="Times New Roman"/>
        <family val="1"/>
      </rPr>
      <t xml:space="preserve"> 1</t>
    </r>
  </si>
  <si>
    <t>Utility Boiler - Natural Gas</t>
  </si>
  <si>
    <t>Equivalent Natural Gas (assume 10% control from AP-42)</t>
  </si>
  <si>
    <t>Estimate Equivalent Natural Gas (assume 10% control from AP-42)</t>
  </si>
  <si>
    <t>Industrial/Steam Electric Boiler - Coal or Coal/Other, wet bottom - tangential/face</t>
  </si>
  <si>
    <t>Industrial/Steam Electric Boiler - Coal or Coal/Other, wet bottom - cyclone</t>
  </si>
  <si>
    <t>Industrial/Steam Electric Boiler - Coal or Coal/Oil, dry bottom - tangential</t>
  </si>
  <si>
    <t>Industrial/Steam Electric Boiler - Coal or Coal/Oil, dry bottom - face</t>
  </si>
  <si>
    <t>Industrial/Steam Electric Boiler - Coal or Coal/Oil, dry bottom - stoker</t>
  </si>
  <si>
    <t>Industrial/Steam Electric Boiler - Wood or Wood/Oil, moving grate</t>
  </si>
  <si>
    <t>Industrial/Steam Electric Boiler - Wood or Wood/Oil, stationary grate</t>
  </si>
  <si>
    <r>
      <t>1</t>
    </r>
    <r>
      <rPr>
        <sz val="10"/>
        <rFont val="Times New Roman"/>
        <family val="1"/>
      </rPr>
      <t xml:space="preserve"> Or alternatively, install SNCR or equivalent [Env-A 1211.03(c)(1)(b)(2)]</t>
    </r>
  </si>
  <si>
    <r>
      <t xml:space="preserve">Industrial/Steam Electric Boiler - Oil, tangential/face </t>
    </r>
    <r>
      <rPr>
        <vertAlign val="superscript"/>
        <sz val="10"/>
        <rFont val="Times New Roman"/>
        <family val="1"/>
      </rPr>
      <t>2</t>
    </r>
  </si>
  <si>
    <r>
      <t xml:space="preserve">Industrial/Steam Electric Boiler- Natural Gas </t>
    </r>
    <r>
      <rPr>
        <vertAlign val="superscript"/>
        <sz val="10"/>
        <rFont val="Times New Roman"/>
        <family val="1"/>
      </rPr>
      <t>2</t>
    </r>
  </si>
  <si>
    <r>
      <t xml:space="preserve">Industrial/Steam Electric Boiler - Natural Gas or Oil/Natural Gas on Natural Gas, tangential/face </t>
    </r>
    <r>
      <rPr>
        <vertAlign val="superscript"/>
        <sz val="10"/>
        <rFont val="Times New Roman"/>
        <family val="1"/>
      </rPr>
      <t>2</t>
    </r>
  </si>
  <si>
    <r>
      <t xml:space="preserve">Industrial/Steam Electric Boiler - Distillate Oil or Oil/Natural Gas on No. 2 Oil or Combination of Gas/Oil, tangential/face </t>
    </r>
    <r>
      <rPr>
        <vertAlign val="superscript"/>
        <sz val="10"/>
        <rFont val="Times New Roman"/>
        <family val="1"/>
      </rPr>
      <t>2</t>
    </r>
  </si>
  <si>
    <r>
      <t xml:space="preserve">Industrial/Steam Electric Boiler - Residual Oil or Oil/Natural Gas on Residual Oil or Combination Gas/Oil, tangential/face </t>
    </r>
    <r>
      <rPr>
        <vertAlign val="superscript"/>
        <sz val="10"/>
        <rFont val="Times New Roman"/>
        <family val="1"/>
      </rPr>
      <t>2</t>
    </r>
  </si>
  <si>
    <r>
      <t xml:space="preserve">Industrial/Steam Electric Boiler - Gas or any Combination Gas/Oil, tangential/face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</si>
  <si>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Or alternatively, install LNB or equivalent [Env-A 1211.053(c)(2), (c)(3), (c)(4), (d)(3) &amp; (d)(4) ]</t>
    </r>
  </si>
  <si>
    <t xml:space="preserve">Env-A 1211.04(d) &amp; 5(d) </t>
  </si>
  <si>
    <t>Env-A 1211.04(c), 4(d), 5(c) &amp; 5(d)</t>
  </si>
  <si>
    <t>Env-A 1211.04(c) &amp; 5(c)</t>
  </si>
  <si>
    <t xml:space="preserve"> </t>
  </si>
  <si>
    <t>Utility Steam Electric,  Auxiliary, &amp; Industrial Boilers - &gt; 50 &amp; &lt; 5 MMBtu/hr Annual Tuning</t>
  </si>
  <si>
    <t xml:space="preserve">Env-A 1211.03(b), 04(b), 05(c), &amp; 12(b) </t>
  </si>
  <si>
    <r>
      <t xml:space="preserve">Utility Boiler - Coal, wet bottom - tangential/face </t>
    </r>
    <r>
      <rPr>
        <vertAlign val="superscript"/>
        <sz val="10"/>
        <rFont val="Times New Roman"/>
        <family val="1"/>
      </rPr>
      <t>1</t>
    </r>
  </si>
  <si>
    <r>
      <t>Utility Boiler - Coal, wet bottom - cyclone</t>
    </r>
    <r>
      <rPr>
        <vertAlign val="superscript"/>
        <sz val="10"/>
        <rFont val="Times New Roman"/>
        <family val="1"/>
      </rPr>
      <t xml:space="preserve"> 1</t>
    </r>
  </si>
  <si>
    <r>
      <t>Utility Boiler - Coal, dry bottom - tangential</t>
    </r>
    <r>
      <rPr>
        <vertAlign val="superscript"/>
        <sz val="10"/>
        <rFont val="Times New Roman"/>
        <family val="1"/>
      </rPr>
      <t xml:space="preserve"> 1</t>
    </r>
  </si>
  <si>
    <r>
      <t>Utility Boiler - Coal, dry bottom - face</t>
    </r>
    <r>
      <rPr>
        <vertAlign val="superscript"/>
        <sz val="10"/>
        <rFont val="Times New Roman"/>
        <family val="1"/>
      </rPr>
      <t xml:space="preserve"> 1</t>
    </r>
  </si>
  <si>
    <r>
      <t>Utility Boiler - Coal, dry bottom - cyclone</t>
    </r>
    <r>
      <rPr>
        <vertAlign val="superscript"/>
        <sz val="10"/>
        <rFont val="Times New Roman"/>
        <family val="1"/>
      </rPr>
      <t xml:space="preserve"> 1</t>
    </r>
  </si>
  <si>
    <r>
      <t>Utility Boiler - Oil and/or Gas, tangential</t>
    </r>
    <r>
      <rPr>
        <vertAlign val="superscript"/>
        <sz val="10"/>
        <rFont val="Times New Roman"/>
        <family val="1"/>
      </rPr>
      <t xml:space="preserve"> 1</t>
    </r>
  </si>
  <si>
    <r>
      <t>Utility Boiler - Oil and/or Gas, face</t>
    </r>
    <r>
      <rPr>
        <vertAlign val="superscript"/>
        <sz val="10"/>
        <rFont val="Times New Roman"/>
        <family val="1"/>
      </rPr>
      <t xml:space="preserve"> 1</t>
    </r>
  </si>
  <si>
    <r>
      <t>Utility Boiler - Oil and/or Gas, cyclone</t>
    </r>
    <r>
      <rPr>
        <vertAlign val="superscript"/>
        <sz val="10"/>
        <rFont val="Times New Roman"/>
        <family val="1"/>
      </rPr>
      <t xml:space="preserve"> 1</t>
    </r>
  </si>
  <si>
    <r>
      <t>Utility Boiler - Gas only, tangential/face</t>
    </r>
    <r>
      <rPr>
        <vertAlign val="superscript"/>
        <sz val="10"/>
        <rFont val="Times New Roman"/>
        <family val="1"/>
      </rPr>
      <t xml:space="preserve"> 1</t>
    </r>
  </si>
  <si>
    <r>
      <t>Utility Boiler - Gas only, cyclone</t>
    </r>
    <r>
      <rPr>
        <vertAlign val="superscript"/>
        <sz val="10"/>
        <rFont val="Times New Roman"/>
        <family val="1"/>
      </rPr>
      <t xml:space="preserve"> 1</t>
    </r>
  </si>
  <si>
    <r>
      <t xml:space="preserve">Gas Turbine - Oil, stationary simple cycle </t>
    </r>
    <r>
      <rPr>
        <vertAlign val="superscript"/>
        <sz val="10"/>
        <rFont val="Times New Roman"/>
        <family val="1"/>
      </rPr>
      <t>2</t>
    </r>
  </si>
  <si>
    <r>
      <t xml:space="preserve">Gas Turbine - Gas, stationary simple cycle </t>
    </r>
    <r>
      <rPr>
        <vertAlign val="superscript"/>
        <sz val="10"/>
        <rFont val="Times New Roman"/>
        <family val="1"/>
      </rPr>
      <t>2</t>
    </r>
  </si>
  <si>
    <r>
      <t xml:space="preserve">Gas Turbine - Oil, stationary combined or regenerative cycle </t>
    </r>
    <r>
      <rPr>
        <vertAlign val="superscript"/>
        <sz val="10"/>
        <rFont val="Times New Roman"/>
        <family val="1"/>
      </rPr>
      <t>2</t>
    </r>
  </si>
  <si>
    <r>
      <t xml:space="preserve">Gas Turbine - Gas, stationary combined or regenerative cycle </t>
    </r>
    <r>
      <rPr>
        <vertAlign val="superscript"/>
        <sz val="10"/>
        <rFont val="Times New Roman"/>
        <family val="1"/>
      </rPr>
      <t>2</t>
    </r>
  </si>
  <si>
    <r>
      <t xml:space="preserve">Non-Utility Boiler - Coal, wet bottom - tangential/face </t>
    </r>
    <r>
      <rPr>
        <vertAlign val="superscript"/>
        <sz val="10"/>
        <rFont val="Times New Roman"/>
        <family val="1"/>
      </rPr>
      <t>3</t>
    </r>
  </si>
  <si>
    <r>
      <t xml:space="preserve">Non-Utility Boiler - Coal, wet bottom - 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</si>
  <si>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Coal, dry bottom - tangential </t>
    </r>
    <r>
      <rPr>
        <vertAlign val="superscript"/>
        <sz val="10"/>
        <rFont val="Times New Roman"/>
        <family val="1"/>
      </rPr>
      <t>3</t>
    </r>
  </si>
  <si>
    <r>
      <t xml:space="preserve">Non-Utility Boiler - Coal, dry bottom - face </t>
    </r>
    <r>
      <rPr>
        <vertAlign val="superscript"/>
        <sz val="10"/>
        <rFont val="Times New Roman"/>
        <family val="1"/>
      </rPr>
      <t>3</t>
    </r>
  </si>
  <si>
    <r>
      <t xml:space="preserve">Non-Utility Boiler - Coal, dry bottom - 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</si>
  <si>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No. 2 Oil, tangential/face/cyclone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</si>
  <si>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Other Liquid Fuels, tangential/face/cyclone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</si>
  <si>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Refinery Fuel Gas, tangential/face/cyclone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</si>
  <si>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Natural Gas, tangential/face </t>
    </r>
    <r>
      <rPr>
        <vertAlign val="superscript"/>
        <sz val="10"/>
        <rFont val="Times New Roman"/>
        <family val="1"/>
      </rPr>
      <t>3</t>
    </r>
  </si>
  <si>
    <r>
      <t xml:space="preserve">Non-Utility Boiler - Natural Gas, cyclone </t>
    </r>
    <r>
      <rPr>
        <vertAlign val="superscript"/>
        <sz val="10"/>
        <rFont val="Times New Roman"/>
        <family val="1"/>
      </rPr>
      <t>3</t>
    </r>
  </si>
  <si>
    <r>
      <t xml:space="preserve">Non-Utility Boiler - Oil and/or Gas, tangential </t>
    </r>
    <r>
      <rPr>
        <vertAlign val="superscript"/>
        <sz val="10"/>
        <rFont val="Times New Roman"/>
        <family val="1"/>
      </rPr>
      <t>3</t>
    </r>
  </si>
  <si>
    <r>
      <t>Non-Utility Boiler - Oil and/or Gas, face</t>
    </r>
    <r>
      <rPr>
        <vertAlign val="superscript"/>
        <sz val="10"/>
        <rFont val="Times New Roman"/>
        <family val="1"/>
      </rPr>
      <t xml:space="preserve"> 3</t>
    </r>
  </si>
  <si>
    <r>
      <t xml:space="preserve">Non-Utility Boiler - Oil and/or Gas, cyclone </t>
    </r>
    <r>
      <rPr>
        <vertAlign val="superscript"/>
        <sz val="10"/>
        <rFont val="Times New Roman"/>
        <family val="1"/>
      </rPr>
      <t>3</t>
    </r>
  </si>
  <si>
    <r>
      <t>2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Alternative limits can be authorized including provisions for emission averaging and fuel switching [ 7:27-19.5(a) &amp; 5(b)]</t>
    </r>
  </si>
  <si>
    <r>
      <t>1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Alternative limits can be authorized including provisions for emission averaging and fuel switching [ 7:27-19.4(a) ]</t>
    </r>
  </si>
  <si>
    <t>1 Allows alternative limits based on  "impact offset plans" (bubble) for two or more units at same facility with &gt; 100 tons/yr emissions or 50 MW or capacity [225-1.3]</t>
  </si>
  <si>
    <t>Distillate Oil - New York City (Limit: 0.2 wt. % S)</t>
  </si>
  <si>
    <t>Residual Oil - New York City (Limit: 0.3 wt. % S)</t>
  </si>
  <si>
    <t>Oil - Nassau, Rockland, &amp; Westchester Counties (Limit 0.37 wt. % S)</t>
  </si>
  <si>
    <r>
      <t>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 Limits by Size</t>
    </r>
    <r>
      <rPr>
        <b/>
        <vertAlign val="superscript"/>
        <sz val="10"/>
        <rFont val="Times New Roman"/>
        <family val="1"/>
      </rPr>
      <t xml:space="preserve"> 1</t>
    </r>
  </si>
  <si>
    <r>
      <t>Fuel Burning Equipment - Oil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(Limit: 0.75 wt. % S)</t>
    </r>
  </si>
  <si>
    <t>Fuel Burning Equipment - Coal (Limit: 0.6 lb S/MMBtu)</t>
  </si>
  <si>
    <t>Oil - Suffolk County: Town of Babylon, Brookhaven, Huntington, Islip, &amp; Smith Town (Limit: 1 wt. % S)</t>
  </si>
  <si>
    <t>Coal - New York City, Nassau, Rockland, &amp; Westchester Counties  (Limit: 0.2 lbs S/MMBtu)</t>
  </si>
  <si>
    <t>Coal - Suffolk County: Town of Babylon, Brookhaven, Huntington, Islip, &amp; Smith Town (Limit: 0.6 lbs S/MMBtu)</t>
  </si>
  <si>
    <t>Oil - Erie County: City of Lackawana &amp; South Buffalo (Limit: 1.1 wt. % S)</t>
  </si>
  <si>
    <t>Coal - Niagara County &amp; Erie County (Limit: 3-month average 1.4 lbs S/MMBtu)</t>
  </si>
  <si>
    <t>Oil - Niagara County, Remainder of Erie County, and Remainder of State (Limit: 1.5 wt. % S)</t>
  </si>
  <si>
    <t>Coal - Remainder of State Limit: annual ave. 1.7 lbs S/MMBtu)</t>
  </si>
  <si>
    <t>Boilers - Coal - Stoker, dry bottom w/ 25% or more other fuels</t>
  </si>
  <si>
    <t>Boilers - Coal - Overfeed Stoker  w/ 25% or more other fuels</t>
  </si>
  <si>
    <t>Boilers - Annual Tuning &gt; 10 &amp; &lt; 50 MMBtu/hr</t>
  </si>
  <si>
    <t>227-2.4(d)</t>
  </si>
  <si>
    <r>
      <t xml:space="preserve">1 </t>
    </r>
    <r>
      <rPr>
        <sz val="10"/>
        <rFont val="Times New Roman"/>
        <family val="1"/>
      </rPr>
      <t>Alternative limits can be set thru case-by-case RACT determinations [227-2.4]</t>
    </r>
  </si>
  <si>
    <t>Fuel Burning Equipment - Coal (Limit: 1.21 lb S/MMBtu)</t>
  </si>
  <si>
    <t>Fuel Burning Equipment - Coal (lLimit: 2.31 lb S/MMBtu)</t>
  </si>
  <si>
    <t>lb SO2/MMBtu, 30-day period</t>
  </si>
  <si>
    <t>lb SO2/MMBtu, 24-hr period</t>
  </si>
  <si>
    <t>lb SO2/MMBtu, 1-hr period</t>
  </si>
  <si>
    <t>Combustion Units - No. 2 Oil &amp; lighter fuel oils (Limit: 0.5 wt. % S)</t>
  </si>
  <si>
    <t>Combustion Units - No. 4, 5, 6, &amp; heavier fuel oils (Limit 2.8 wt. % S)</t>
  </si>
  <si>
    <t>lb SO2/MMBtu, 30-day running avg.</t>
  </si>
  <si>
    <t>lb SO2/MMBtu, daily avg not exceeding 
2-days in any 30-day period</t>
  </si>
  <si>
    <t>lb SO2/MMBtu, maximum daily avg.</t>
  </si>
  <si>
    <t>Combustion Units - No. 2 Oil &amp; lighter fuel oils (Limit: 0.3 wt. % S)</t>
  </si>
  <si>
    <t>ICI Boiler or Other Indirect Heat Exchanger</t>
  </si>
  <si>
    <t>&gt;5</t>
  </si>
  <si>
    <t xml:space="preserve">All </t>
  </si>
  <si>
    <t>Tune-up</t>
  </si>
  <si>
    <t>7:27-19.7(g)</t>
  </si>
  <si>
    <t>50-100</t>
  </si>
  <si>
    <t>#2 Fuel Oil</t>
  </si>
  <si>
    <t>ICI Boiler Wet Bottom Tangential</t>
  </si>
  <si>
    <t>ICI Boiler Wet Bottom Face</t>
  </si>
  <si>
    <t>ICI Boiler Wet Bottom Cyclone</t>
  </si>
  <si>
    <t>ICI Boiler Dry Bottom Tangential</t>
  </si>
  <si>
    <t>ICI Boiler Dry Bottom Face</t>
  </si>
  <si>
    <t>ICI Boiler Dry Bottom Cyclone</t>
  </si>
  <si>
    <t>7:72-19.7(h)</t>
  </si>
  <si>
    <t>Effective 3/7/2007</t>
  </si>
  <si>
    <t>100+</t>
  </si>
  <si>
    <t>Natural Gas Only</t>
  </si>
  <si>
    <t>Fuel oil and/or natural gas</t>
  </si>
  <si>
    <t>ICI Boiler Tangential</t>
  </si>
  <si>
    <t>ICI Boiler Face</t>
  </si>
  <si>
    <t>ICI Boiler Cyclone</t>
  </si>
  <si>
    <t>7:27-19.7(h)</t>
  </si>
  <si>
    <t>Combustion Units - No. 4, 5, 6, &amp; heavier fuel oils (Limit: 2 wt. % S)</t>
  </si>
  <si>
    <t>lb SO2/MMBtu
(Inner Zone / Outer Zone)</t>
  </si>
  <si>
    <t>Combustion Units - No. 2 Oil &amp; lighter fuel oils (Limits 0.2/0.3 wt. % S)</t>
  </si>
  <si>
    <t>Combustion Units - No. 4, 5, 6, &amp; heavier fuel oils (Limits: 0.5/1.0 wt. % S)</t>
  </si>
  <si>
    <t>0.53 / 1.1</t>
  </si>
  <si>
    <t>lb SO2/MMBtu, 30-day running avg.
(Inner Zone / Outer Zone)</t>
  </si>
  <si>
    <t>lb SO2/MMBtu, daily avg not exceeding 
2-days in any 30-day period
(Inner Zone / Outer Zone)</t>
  </si>
  <si>
    <t>lb SO2/MMBtu, maximum daily avg.
(Inner Zone / Outer Zone)</t>
  </si>
  <si>
    <t>0.05 vol% = 500 ppmv</t>
  </si>
  <si>
    <t>22a-174-22(e)(2)</t>
  </si>
  <si>
    <t>MA</t>
  </si>
  <si>
    <t>Boiler - Dry Bottom, Tangential</t>
  </si>
  <si>
    <t>Boiler - Dry Bottom, Face Fired</t>
  </si>
  <si>
    <t>310 CMR 7.19(4)(a)(1)</t>
  </si>
  <si>
    <t>Solid (Not Coal)</t>
  </si>
  <si>
    <t>310 CMR 7.19(4)(a)(2)</t>
  </si>
  <si>
    <t>Boiler - Tangential</t>
  </si>
  <si>
    <t>Boiiler - Face Fired</t>
  </si>
  <si>
    <t>310 CMR 7.19(4)(a)(3)</t>
  </si>
  <si>
    <t>310 CMR 7.19(4)(a)(4)</t>
  </si>
  <si>
    <t>310 CMR 7.19(4)(a)(5)</t>
  </si>
  <si>
    <t>Boiler - Dry Bottom, Face/Tangential, Repowered</t>
  </si>
  <si>
    <t>310 CMR 7.19(4)(b)(3)</t>
  </si>
  <si>
    <t>Boiler - Repowered</t>
  </si>
  <si>
    <t>DO or DO/NG</t>
  </si>
  <si>
    <t>RO or RO/NG</t>
  </si>
  <si>
    <t>310 CMR 7.19(5)(a)(2)</t>
  </si>
  <si>
    <t>Required: 15% FGR, O2=3% at boiler exit</t>
  </si>
  <si>
    <t>Only applies to units &gt; 15% capacity factor</t>
  </si>
  <si>
    <t>310 CMR 7.19(5)(a)(1)</t>
  </si>
  <si>
    <t>Turbine - Combined Cycle</t>
  </si>
  <si>
    <t>≥ 25</t>
  </si>
  <si>
    <t>310 CMR 7.19(7)(a)(1)</t>
  </si>
  <si>
    <t>310 CMR 7.19(7)(a)(2)</t>
  </si>
  <si>
    <t>Turbine - Simple Cycle</t>
  </si>
  <si>
    <t>Alternate:  If cannot meet limit, then Apply RACT (LNB, SOFA, SCR/SNCR/NSCR, fuel change, burner out of service, water/steam injection, etc.)</t>
  </si>
  <si>
    <t>lb/MWH</t>
  </si>
  <si>
    <t>310 CMR 7.29(5)(a)(2)(a)</t>
  </si>
  <si>
    <t>310 CMR 7.29(5)(a)(2)(b)</t>
  </si>
  <si>
    <t>Annual average, eff. 10/01/04</t>
  </si>
  <si>
    <t>Annual average, eff. 10/01/06</t>
  </si>
  <si>
    <t>Monthly average, eff. 10/01/06</t>
  </si>
  <si>
    <t>Applies only to plants with SO2&gt;500tpy (during 1997, 98 or 99) AND NOx&gt;500tpy  (during 1997, 98 or 99) AND have a boiler that (a) is subject to 40CFR72 (acid rain), (b) is &gt;100MW, (c) is pre-08/07/77, (d) did not get a PSD permit prior to 10/31/98.</t>
  </si>
  <si>
    <t>310 CMR 7.29(5)(a)(1)(a)</t>
  </si>
  <si>
    <t>310 CMR 7.29(5)(a)(1)(b)</t>
  </si>
  <si>
    <t>Entire Power Plant</t>
  </si>
  <si>
    <t>Entire Power Plant, with any repowered unit</t>
  </si>
  <si>
    <t>Annual average, eff. 10/01/08</t>
  </si>
  <si>
    <t>Monthly average, eff. 10/01/08</t>
  </si>
  <si>
    <t>tons/yr</t>
  </si>
  <si>
    <t>Entire State (All Sources of SO2)</t>
  </si>
  <si>
    <t>310 CMR 7.21(2)</t>
  </si>
  <si>
    <t>310 CMR 7.22(1)</t>
  </si>
  <si>
    <t>Annual average, eff. 12/31/94</t>
  </si>
  <si>
    <t>Statewide Emissions Cap</t>
  </si>
  <si>
    <t>Emissions averaging across units and across facilities within the State allowed</t>
  </si>
  <si>
    <t>Emissions trading allowed within the State</t>
  </si>
  <si>
    <t>3 - 250</t>
  </si>
  <si>
    <t>≥ 3</t>
  </si>
  <si>
    <t>310 CMR 7.02(8)(d)</t>
  </si>
  <si>
    <t>NG or DO</t>
  </si>
  <si>
    <t>RO or Coal</t>
  </si>
  <si>
    <t>City of Worcester only</t>
  </si>
  <si>
    <t>Rest of the State</t>
  </si>
  <si>
    <t>310 CMR 7.02(8)(e)</t>
  </si>
  <si>
    <t>Dry or wet not specified, O2 correction not specified</t>
  </si>
  <si>
    <t>3 - 25</t>
  </si>
  <si>
    <t>310 CMR 7.02(8)(h)</t>
  </si>
  <si>
    <t>Communities listed in Table 3 of this regulation (except Worcester)</t>
  </si>
  <si>
    <t>Communities listed in Table 3 of this regulation (including Worcester)</t>
  </si>
  <si>
    <t>Fossil</t>
  </si>
  <si>
    <t>Fuel Burning Equipment - Pre-06/01/72</t>
  </si>
  <si>
    <t>Fuel Burning Equipment - Post-06/01/72</t>
  </si>
  <si>
    <t>310 CMR 7.05(1)(a)(2)</t>
  </si>
  <si>
    <t>Districts listed in Table 1 of this regulation</t>
  </si>
  <si>
    <t>310 CMR 7.05(1)(b)(2)</t>
  </si>
  <si>
    <t>310 CMR 7.05(1)(b)(1)</t>
  </si>
  <si>
    <t>≥ 2,500</t>
  </si>
  <si>
    <t>Certain towns within Metro Boston APCD listed in Table 1 of this regulation</t>
  </si>
  <si>
    <t>Oil or Coal</t>
  </si>
  <si>
    <t>0.28 - 1.21</t>
  </si>
  <si>
    <t>310 CMR 7.05(1)(a)(1)</t>
  </si>
  <si>
    <t>Districts listed in Table 1 of this regulation (varies by district and portions of district)</t>
  </si>
  <si>
    <t>Turbine - Post-03/23/06</t>
  </si>
  <si>
    <t>&lt; 1</t>
  </si>
  <si>
    <t>MW</t>
  </si>
  <si>
    <t>1 - 10</t>
  </si>
  <si>
    <t>310 CMR 7.26(43)(b)</t>
  </si>
  <si>
    <t>NH</t>
  </si>
  <si>
    <t>Utility Boiler - Wet Bottom - Tangential/Face</t>
  </si>
  <si>
    <t>Coal or Coal/Other</t>
  </si>
  <si>
    <t>Env-A 1211.03(c)(1)(a)</t>
  </si>
  <si>
    <t>Utility Boiler - Wet Bottom - Cyclone &lt; 320 MW</t>
  </si>
  <si>
    <t>Utility Boiler - Wet Bottom - Cyclone &gt; 320 MW</t>
  </si>
  <si>
    <t>Env-A 1211.03(c)(1)(b)(1)</t>
  </si>
  <si>
    <t>Env-A 1211.03(c)(1)(b)(2)</t>
  </si>
  <si>
    <t>Utility Boiler - Dry Bottom - Tangential</t>
  </si>
  <si>
    <t>Utility Boiler - Dry Bottom - Face</t>
  </si>
  <si>
    <t>Utility Boiler - Dry Bottom - Stoker</t>
  </si>
  <si>
    <t>Env-A 1211.03(c)(2)(a)</t>
  </si>
  <si>
    <t>Env-A 1211.03(c)(2)(b)</t>
  </si>
  <si>
    <t>Env-A 1211.03(c)(2)(c)</t>
  </si>
  <si>
    <t>Utility Boiler - Tangential/Face</t>
  </si>
  <si>
    <t>Env-A 1211.03(c)(3)(a)</t>
  </si>
  <si>
    <t>Env-A 1211.03(c)(3)(b)</t>
  </si>
  <si>
    <t>Utility Boiler - Tangential</t>
  </si>
  <si>
    <t>Utility Boiler - Face</t>
  </si>
  <si>
    <t>Env-A 1211.03(c)(3)(c)</t>
  </si>
  <si>
    <t>Env-A 1211.03(c)(4)</t>
  </si>
  <si>
    <t>Utility Boiler - Moving Grate</t>
  </si>
  <si>
    <t>Wood or Wood/Oil</t>
  </si>
  <si>
    <t>Env-A 1211.03(c)(5)(a)</t>
  </si>
  <si>
    <t>Env-A 1211.03(c)(5)(b)</t>
  </si>
  <si>
    <t>Utility Boiler - Stationary Grate</t>
  </si>
  <si>
    <t>Utility Boiler - Wet Bottom - Cyclone</t>
  </si>
  <si>
    <t>Other than Coal</t>
  </si>
  <si>
    <t>tons/day</t>
  </si>
  <si>
    <t>Env-A 1211.03(d)(1)</t>
  </si>
  <si>
    <t>Env-A 1211.03(d)(2)</t>
  </si>
  <si>
    <t>Alternate:  Apply RACT (SNCR or better)</t>
  </si>
  <si>
    <t>Boilers at Cogen. plants or small (&lt;30 MW) power plants are subject to Industrial Boiler limits</t>
  </si>
  <si>
    <t>Industrial Boiler</t>
  </si>
  <si>
    <t>Industrial Boiler - Dry Bottom - Tangential</t>
  </si>
  <si>
    <t>Coal or Coal/Oil</t>
  </si>
  <si>
    <t>Industrial Boiler - Dry Bottom - Face</t>
  </si>
  <si>
    <t>Industrial Boiler - Dry Bottom - Stoker</t>
  </si>
  <si>
    <t>Env-A 1211.05(c)(1)(a)</t>
  </si>
  <si>
    <t>Env-A 1211.05(c)(1)(b)</t>
  </si>
  <si>
    <t>Env-A 1211.05(c)(1)(c)</t>
  </si>
  <si>
    <t>Industrial Boiler - Tangential/Face</t>
  </si>
  <si>
    <t>Env-A 1211.05(c)(2)(a)</t>
  </si>
  <si>
    <t>Env-A 1211.05(c)(2)(b)</t>
  </si>
  <si>
    <t>Alternate:  Apply RACT (LNB or better)</t>
  </si>
  <si>
    <t>DO/NG</t>
  </si>
  <si>
    <t>RO/NG</t>
  </si>
  <si>
    <t>Env-A 1211.05(c)(3)(c)(1)</t>
  </si>
  <si>
    <t>Env-A 1211.05(c)(3)(c)(2)</t>
  </si>
  <si>
    <t>Env-A 1211.05(c)(4)</t>
  </si>
  <si>
    <t>Industrial Boiler - Moving Grate</t>
  </si>
  <si>
    <t>Industrial Boiler - Stationary Grate</t>
  </si>
  <si>
    <t>Env-A 1211.05(c)(5)(a)</t>
  </si>
  <si>
    <t>Env-A 1211.05(c)(5)(b)</t>
  </si>
  <si>
    <t>Industrial Boiler - Wet Bottom - Tangential/Face</t>
  </si>
  <si>
    <t>Industrial Boiler - Wet Bottom - Cyclone</t>
  </si>
  <si>
    <t>Env-A 1211.05(d)(1)(a)</t>
  </si>
  <si>
    <t>Env-A 1211.05(d)(1)(b)</t>
  </si>
  <si>
    <t>Env-A 1211.05(d)(2)(a)</t>
  </si>
  <si>
    <t>Env-A 1211.05(d)(2)(b)</t>
  </si>
  <si>
    <t>Env-A 1211.05(d)(2)(c)</t>
  </si>
  <si>
    <t>Industrial Boiler - Tangential</t>
  </si>
  <si>
    <t>Industrial Boiler - Face</t>
  </si>
  <si>
    <t>Env-A 1211.05(d)(3)(a)</t>
  </si>
  <si>
    <t>Env-A 1211.05(d)(3)(b)</t>
  </si>
  <si>
    <t>Env-A 1211.05(d)(3)(c)</t>
  </si>
  <si>
    <t>Env-A 1211.05(d)(4)</t>
  </si>
  <si>
    <t>Env-A 1211.05(d)(5)(a)</t>
  </si>
  <si>
    <t>Env-A 1211.05(d)(5)(b)</t>
  </si>
  <si>
    <t>Turbine - Combined or Regenerative Cycle</t>
  </si>
  <si>
    <t>In addition to tons/day limit below</t>
  </si>
  <si>
    <t>Env-A 1211.06(c)(1)(a)</t>
  </si>
  <si>
    <t>Equiv:  0.155 lb/MMBtu</t>
  </si>
  <si>
    <t>Env-A 1211.06(c)(1)(c)</t>
  </si>
  <si>
    <t>Equiv:  0.253 lb/MMBtu</t>
  </si>
  <si>
    <t>Env-A 1211.06(c)(2)(a)</t>
  </si>
  <si>
    <t>Env-A 1211.06(c)(2)(b)</t>
  </si>
  <si>
    <t>Equiv:  0.203 lb/MMBtu</t>
  </si>
  <si>
    <t>Equiv:  0.292 lb/MMBtu</t>
  </si>
  <si>
    <t>Turbine - All - Post 05/27/1999</t>
  </si>
  <si>
    <t>Env-A 1211.06(d)</t>
  </si>
  <si>
    <t>Equiv:  0.092 lb/MMBtu</t>
  </si>
  <si>
    <t>Auxiliary Boiler</t>
  </si>
  <si>
    <t>Env-A 1211.12(c)</t>
  </si>
  <si>
    <t>Turbine - Peak Shaving</t>
  </si>
  <si>
    <t>Env-A 1211.13(b)</t>
  </si>
  <si>
    <t>RACT - Daily Avg - Major Sources</t>
  </si>
  <si>
    <t>RACT - Hourly Avg - Major Sources</t>
  </si>
  <si>
    <t>RACT - Daily Avg</t>
  </si>
  <si>
    <t>RACT - Hourly Avg</t>
  </si>
  <si>
    <t>Env-A 1604.01(a)</t>
  </si>
  <si>
    <t>Env-A 1604.01(b)</t>
  </si>
  <si>
    <t>Oil No. 2</t>
  </si>
  <si>
    <t>Oil No. 4</t>
  </si>
  <si>
    <t>Oil No. 5 &amp; 6</t>
  </si>
  <si>
    <t>Coos County</t>
  </si>
  <si>
    <t>Fuel Burning Equipment - Pre-04/15/70</t>
  </si>
  <si>
    <t>Fuel Burning Equipment - Post-04/15/70</t>
  </si>
  <si>
    <t>Env-A 1601.01(a)(1)</t>
  </si>
  <si>
    <t>Env-A 1601.01(a)(2)</t>
  </si>
  <si>
    <t>Env-A 1601.01(b)(1)</t>
  </si>
  <si>
    <t>Env-A 1601.01(b)(2)</t>
  </si>
  <si>
    <t>≥ 10,000</t>
  </si>
  <si>
    <t>10 - 9,999</t>
  </si>
  <si>
    <t>&lt; 3.5</t>
  </si>
  <si>
    <t>3.5 - 9,999</t>
  </si>
  <si>
    <t>Fuel Burning Equipment - Pre-05/13/70</t>
  </si>
  <si>
    <t>Fuel Burning Equipment - Post-01/01/85</t>
  </si>
  <si>
    <t>Fuel Burning Equipment - 05/14/70 - 12/31/84</t>
  </si>
  <si>
    <t>10 - 249</t>
  </si>
  <si>
    <t>Env-A 2002.06(c)(1)</t>
  </si>
  <si>
    <t>Env-A 2002.06(c)(2)</t>
  </si>
  <si>
    <t>Env-A 2002.06(c)(3)</t>
  </si>
  <si>
    <t>Env-A 2002.07(c)(1)</t>
  </si>
  <si>
    <t>Env-A 2002.07(c)(2)</t>
  </si>
  <si>
    <t>Env-A 2002.07(c)(3)</t>
  </si>
  <si>
    <t>Env-A 2002.08(c)(1)</t>
  </si>
  <si>
    <t>Env-A 2002.08(c)(2)</t>
  </si>
  <si>
    <t>Env-A 2002.08(c)(3)</t>
  </si>
  <si>
    <t>&lt; 1,000</t>
  </si>
  <si>
    <t>Env-A 403.01</t>
  </si>
  <si>
    <t>Notes 6</t>
  </si>
  <si>
    <t>NJ</t>
  </si>
  <si>
    <t>7:27-4.2(a)</t>
  </si>
  <si>
    <t>Calculated from Table presented with regulation</t>
  </si>
  <si>
    <t>Table</t>
  </si>
  <si>
    <t>lb/hr</t>
  </si>
  <si>
    <t>Table lists maximum allowable emission rates (lb/hr) according to heat input (MMBtu/hr)</t>
  </si>
  <si>
    <t>Oil No. 2 &amp; lighter</t>
  </si>
  <si>
    <t>Oil No.4</t>
  </si>
  <si>
    <t>Oil No. 5, 6, &amp; higher</t>
  </si>
  <si>
    <t>Zone 1</t>
  </si>
  <si>
    <t>Zone 3</t>
  </si>
  <si>
    <t xml:space="preserve">7:27-9.2(c) </t>
  </si>
  <si>
    <t>7:27-9.2(a) &amp; (b)</t>
  </si>
  <si>
    <t>Does not apply when limits of rule 7:27-9.2(c) are met</t>
  </si>
  <si>
    <t>Zones 3, 4 &amp; 6</t>
  </si>
  <si>
    <t>Zones 1, 2 &amp; 5</t>
  </si>
  <si>
    <t>Zones 2 &amp; 5</t>
  </si>
  <si>
    <t>Zones 4 &amp; 6</t>
  </si>
  <si>
    <t>7:27-19.4(a)</t>
  </si>
  <si>
    <t>Utility Boiler - Dry Bottom - Cyclone</t>
  </si>
  <si>
    <t>Oil and/or Gas</t>
  </si>
  <si>
    <t>Utility Boiler - Cyclone</t>
  </si>
  <si>
    <t>Gas Only</t>
  </si>
  <si>
    <t>Stationary Simple Cycle Gas Turbine</t>
  </si>
  <si>
    <t>Gas</t>
  </si>
  <si>
    <t>7:27-19.5(a)</t>
  </si>
  <si>
    <t>Stationary Combined Cycle Gas Turbine</t>
  </si>
  <si>
    <t>Stationary Regenerative Cycle Gas Turbine</t>
  </si>
  <si>
    <t>7:27-19.5(b)</t>
  </si>
  <si>
    <t>Non-Utility Boiler - Wet Bottom - Tangential/Face</t>
  </si>
  <si>
    <t>20 - 100</t>
  </si>
  <si>
    <t>7:27-19.6(a) &amp; (b)</t>
  </si>
  <si>
    <t>Non-Utility Boiler - Wet Bottom - Cyclone</t>
  </si>
  <si>
    <t>Non-Utility Boiler - Dry Bottom - Tangential</t>
  </si>
  <si>
    <t>Non-Utility Boiler - Dry Bottom - Face</t>
  </si>
  <si>
    <t>Non-Utility Boiler - Dry Bottom - Cyclone</t>
  </si>
  <si>
    <t>Non-Utility Boiler - Tangential/Face/Cyclone</t>
  </si>
  <si>
    <t>Other Liquid Fuels</t>
  </si>
  <si>
    <t>Refinery Fuel Gas</t>
  </si>
  <si>
    <t>Non-Utility Boiler - Tangential/Face</t>
  </si>
  <si>
    <t>Natural Gas</t>
  </si>
  <si>
    <t xml:space="preserve">7:27-19.6(c) </t>
  </si>
  <si>
    <t>Non-Utility Boiler - Tangential</t>
  </si>
  <si>
    <t>Non-Utility Boiler - Face</t>
  </si>
  <si>
    <t>Non-Utility Boiler - Cyclone</t>
  </si>
  <si>
    <t>NY</t>
  </si>
  <si>
    <t>227-1.2(a)(1)</t>
  </si>
  <si>
    <t>Liquid fuel from coal</t>
  </si>
  <si>
    <t>227-1.2(a)(2)</t>
  </si>
  <si>
    <t>Coal, wood, coke, etc.</t>
  </si>
  <si>
    <t>227-1.2(a)(3)</t>
  </si>
  <si>
    <t>Units with permits to construct submitted after August 11, 1972.</t>
  </si>
  <si>
    <t>227-1.2(b)</t>
  </si>
  <si>
    <t>Applies to units not subject to 227-1.2(a)(3)</t>
  </si>
  <si>
    <t>Fuel Burning Equipment - Spreader Stokers</t>
  </si>
  <si>
    <t>227-1.2(c)(1)</t>
  </si>
  <si>
    <t>Units in operation prior to June 1, 1972</t>
  </si>
  <si>
    <t>Fuel Burning Equipment - All others</t>
  </si>
  <si>
    <t>227-1.2(c)(2)</t>
  </si>
  <si>
    <t>Table lists maximum allowable emission rates (lb/hr) according to heat input (MMBtu/hr): 1-100 MMBtu/hr = 0.6 lb/MMBtu; 200 MMBtu/hr = 0.45 lb/MMBtu; 300 MMBtu/hr = 0.30 lb/MMBtu (interpolate for units with heat input capacities not shown)</t>
  </si>
  <si>
    <t>Very Large Boilers - Tangential/Wall</t>
  </si>
  <si>
    <t>227-2.4(a)(1)</t>
  </si>
  <si>
    <t>Gas/Oil</t>
  </si>
  <si>
    <t>Very Large Boilers - Cyclone</t>
  </si>
  <si>
    <t>Very Large Boilers - Wet Bottom - Tangential/Wall</t>
  </si>
  <si>
    <t>Very Large Boilers - Wet Bottom - Cyclone</t>
  </si>
  <si>
    <t>Very Large Boilers - Dry Bottom - Tangential</t>
  </si>
  <si>
    <t>Very Large Boilers - Dry Bottom - Wall</t>
  </si>
  <si>
    <t>Very Large Boilers - Dry Bottom - Stoker</t>
  </si>
  <si>
    <t>Emission limit is 0.33 lb/MMBtu when at least 25% of other solid fuels are burned on a Btu basis</t>
  </si>
  <si>
    <t>RACT - 24hr average</t>
  </si>
  <si>
    <t>From October 1 to April 30th, 30-day rolling avg allowed</t>
  </si>
  <si>
    <t>Large Boilers</t>
  </si>
  <si>
    <t>100 - 250</t>
  </si>
  <si>
    <t>227-2.4(b)(1)</t>
  </si>
  <si>
    <t>Pulverized Coal</t>
  </si>
  <si>
    <t>Coal (Overfeed Stoker)</t>
  </si>
  <si>
    <t>RACT - 1hr avg, or 24hr avg if a CEMS is used</t>
  </si>
  <si>
    <t>Mid-size Boilers</t>
  </si>
  <si>
    <t>50 - 100</t>
  </si>
  <si>
    <t>Residual Oil</t>
  </si>
  <si>
    <t>Must utilize low NOx burners with flue gas recirculation</t>
  </si>
  <si>
    <t>Must utilize low NOx burners</t>
  </si>
  <si>
    <t>Distillate Oil</t>
  </si>
  <si>
    <t>227-2.4(c)(2)</t>
  </si>
  <si>
    <t>&gt; 10</t>
  </si>
  <si>
    <t>227-2.4(e)(1)(i)</t>
  </si>
  <si>
    <t>Multiple Fuels</t>
  </si>
  <si>
    <t>Turbine operates &lt; 500 hrs between October 1st and April 30th</t>
  </si>
  <si>
    <t>Combustion Turbine - Combined Cycle</t>
  </si>
  <si>
    <t xml:space="preserve">Combustion Turbine - Simple Cycle/Regenerative </t>
  </si>
  <si>
    <t>227-2.4(e)(2)(i)</t>
  </si>
  <si>
    <t>227-2.4(e)(1)(ii)</t>
  </si>
  <si>
    <t>227-2.4(e)(2)(ii)</t>
  </si>
  <si>
    <t>225-1.2(a)(1)</t>
  </si>
  <si>
    <t>Applies when the permit to construct was received after March 15, 1973, and the installation is not located in New York City, Nassau, Rockland, or Westchester Counties.</t>
  </si>
  <si>
    <t>225-1.2(d)</t>
  </si>
  <si>
    <t>New York City</t>
  </si>
  <si>
    <t>Nassau, Rockland, and Westchester Counties</t>
  </si>
  <si>
    <t>Suffold County: Towns of Babylon, Brookhaven, Huntington, Islip, and Smith Town</t>
  </si>
  <si>
    <t>Erie County: City of Lackawana and South Buffalo</t>
  </si>
  <si>
    <t>Niagara County and remainder of Erie County</t>
  </si>
  <si>
    <t>Remainder of State</t>
  </si>
  <si>
    <t>Effective January 1, 1988</t>
  </si>
  <si>
    <t>PA</t>
  </si>
  <si>
    <t>123.11(a)(1)</t>
  </si>
  <si>
    <t>2.5 - 50</t>
  </si>
  <si>
    <t>50 - 600</t>
  </si>
  <si>
    <t>123.11(a)(2)</t>
  </si>
  <si>
    <t>&gt; 600</t>
  </si>
  <si>
    <t>123.11(a)(3)</t>
  </si>
  <si>
    <t>123.22(a)(1)</t>
  </si>
  <si>
    <t>Nonair basin areas</t>
  </si>
  <si>
    <t>No. 2 Oil &amp; lighter</t>
  </si>
  <si>
    <t>123.22(a)(2)</t>
  </si>
  <si>
    <t>No. 4, 5, 6, &amp; heavier</t>
  </si>
  <si>
    <t>Solid fossil fuel</t>
  </si>
  <si>
    <t>30-day running average</t>
  </si>
  <si>
    <t>Daily average, not to be exceeded more than 2 days in any 30-day running period</t>
  </si>
  <si>
    <t>Daily maximum average</t>
  </si>
  <si>
    <t>Erie, Harrisburg, York, Lancaster, Scranton, Wilkes-Barre air basins</t>
  </si>
  <si>
    <t>123.22(b)(1)</t>
  </si>
  <si>
    <t>As measured over a 1-hr period</t>
  </si>
  <si>
    <t>123.22(b)(2)</t>
  </si>
  <si>
    <t>123.22(b)(4)(iii)</t>
  </si>
  <si>
    <t>123.22(a)(4)(iii)</t>
  </si>
  <si>
    <t>Allentown, Bethlehem, Easton, Reading, Upper Beaver Valley, and Johnstwon air basins</t>
  </si>
  <si>
    <t>123.22(c)(1)</t>
  </si>
  <si>
    <t>123.22(c)(2)</t>
  </si>
  <si>
    <t>123.22(c)(4)(iii)</t>
  </si>
  <si>
    <t>123.22(d)(1)</t>
  </si>
  <si>
    <t>Allegheny County, Lower Beaver Valley, and Monongahela Valley air basins</t>
  </si>
  <si>
    <t>123.22(d)(2)</t>
  </si>
  <si>
    <t>&gt; 2,000</t>
  </si>
  <si>
    <t>50 - 2,000</t>
  </si>
  <si>
    <t>123.22(d)(3)</t>
  </si>
  <si>
    <t>Southeast Pennsylvania air basin</t>
  </si>
  <si>
    <t>123.22(e)(1)</t>
  </si>
  <si>
    <t>0.60 / 1.20</t>
  </si>
  <si>
    <t>1.00 / 1.20</t>
  </si>
  <si>
    <t>Inner Zone / Outer Zone</t>
  </si>
  <si>
    <t>0.20 / 0.30</t>
  </si>
  <si>
    <t>0.50 / 1.00</t>
  </si>
  <si>
    <t>123.22(e)(2)</t>
  </si>
  <si>
    <t>Noncommercial fuel</t>
  </si>
  <si>
    <t>123.22(e)(3)</t>
  </si>
  <si>
    <t>0.75 / 0.90</t>
  </si>
  <si>
    <t>0.45 / 0.90</t>
  </si>
  <si>
    <t>123.22(e)(5)(iii)</t>
  </si>
  <si>
    <t>1.20 / 1.44</t>
  </si>
  <si>
    <t>0.72 / 1.44</t>
  </si>
  <si>
    <t>129.201(c)(1)(i)</t>
  </si>
  <si>
    <t>NG or noncommercial gas</t>
  </si>
  <si>
    <t>Solid or liquid fuel</t>
  </si>
  <si>
    <t>129.201(c)(1)(ii)</t>
  </si>
  <si>
    <t>RI</t>
  </si>
  <si>
    <t>EGU ≥ 25 MW</t>
  </si>
  <si>
    <t>Only applies if all fuel burning equipment at the facility combined ≥ 100 MMBtu/hr</t>
  </si>
  <si>
    <t>≥ 200</t>
  </si>
  <si>
    <t>≥ 30</t>
  </si>
  <si>
    <r>
      <t>Based on a formula:  E (lb/MMBtu) = 1.0/p</t>
    </r>
    <r>
      <rPr>
        <vertAlign val="superscript"/>
        <sz val="8"/>
        <rFont val="Arial"/>
        <family val="2"/>
      </rPr>
      <t>0.22</t>
    </r>
    <r>
      <rPr>
        <sz val="8"/>
        <rFont val="Arial"/>
        <family val="2"/>
      </rPr>
      <t>, where p = max heat input capacity (MMBtu/hr)</t>
    </r>
  </si>
  <si>
    <t>≤ 300</t>
  </si>
  <si>
    <r>
      <t>Boiler (Heat Release ≤ 70,000 Btu/hours-ft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</t>
    </r>
  </si>
  <si>
    <r>
      <t>Boiler (Heat Release &gt; 70,000 Btu/hours-ft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</t>
    </r>
  </si>
  <si>
    <t>Steam or Hot Water Generating Units</t>
  </si>
  <si>
    <t>&gt; 1</t>
  </si>
  <si>
    <t>13.2.1</t>
  </si>
  <si>
    <t>fossil fuel</t>
  </si>
  <si>
    <t>8.3.1</t>
  </si>
  <si>
    <r>
      <t>≥</t>
    </r>
    <r>
      <rPr>
        <sz val="9"/>
        <rFont val="Arial"/>
        <family val="2"/>
      </rPr>
      <t xml:space="preserve"> 250</t>
    </r>
  </si>
  <si>
    <t>Provided source does not exceed limit within any 30-day period</t>
  </si>
  <si>
    <r>
      <t>Based on a formula:  E (lb/MMBtu) = 0.17455 H</t>
    </r>
    <r>
      <rPr>
        <vertAlign val="superscript"/>
        <sz val="8"/>
        <rFont val="Arial"/>
        <family val="2"/>
      </rPr>
      <t>-0.23522</t>
    </r>
    <r>
      <rPr>
        <sz val="8"/>
        <rFont val="Arial"/>
        <family val="2"/>
      </rPr>
      <t>, where H = MMBtu/hr input rating of the unit</t>
    </r>
  </si>
  <si>
    <t>310 CMR 7.26(30)</t>
  </si>
  <si>
    <t>Distillate Oil (max on oil: 90 Days/yr)</t>
  </si>
  <si>
    <t>Distillate Oil (max on oil: 90 Days./yr, 0.05 wt. % sulfur)</t>
  </si>
  <si>
    <t>Boiler - new units after 9/14/2001 at Non-Title V Permitted Facilities &lt; 40 &amp; &gt; 10 MMBtu/hr</t>
  </si>
  <si>
    <r>
      <t>1</t>
    </r>
    <r>
      <rPr>
        <sz val="10"/>
        <rFont val="Times New Roman"/>
        <family val="1"/>
      </rPr>
      <t xml:space="preserve"> Provides for approval of less stringent alternative limits [310 CMR 7.19(4)(c)]</t>
    </r>
  </si>
  <si>
    <r>
      <t xml:space="preserve">Boiler - Residual Oil or Residual Oil/Natural Gas, face/tangential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</si>
  <si>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Allows exhaust gas recirculation and oxygen control as compliance alternative to limit  [310 CMR 7.19(5)(a)(2)(c)(ii)]</t>
    </r>
  </si>
  <si>
    <t>Fuel Burning Equipment - Annual Tuning &lt; 50 &amp; &gt; 20 MMBtu/hr</t>
  </si>
  <si>
    <t>Estimate Equivalent Distillate Oil (assume 10% control from AP-42)</t>
  </si>
  <si>
    <t>No. 5, 6, and crude Oils - Coos County (Limit: 2.2 wt. % sulfur)</t>
  </si>
  <si>
    <t>No. 5, 6, and crude Oils - Remainder of State (Limit: 2.0 wt. % sulfur)</t>
  </si>
  <si>
    <t>Jet A, A-1, B, and JP-8 aviation fuels (Limit: 0.3 wt. % Sulfur)</t>
  </si>
  <si>
    <t>Gaseous Fuels (Limit: 15 grains/100 scf)</t>
  </si>
  <si>
    <t>No. 2 Oil and JP-4 aviation fuel   (Limit: 0.4 wt. % Sulfur)</t>
  </si>
  <si>
    <t>No. 4 Oil   (Limit 1.0 wt. % Sulfur)</t>
  </si>
  <si>
    <r>
      <t>Based on a formula:  E (lb/MMBtu) = 1.025985 H</t>
    </r>
    <r>
      <rPr>
        <vertAlign val="superscript"/>
        <sz val="8"/>
        <rFont val="Arial"/>
        <family val="2"/>
      </rPr>
      <t>-0.23299</t>
    </r>
    <r>
      <rPr>
        <sz val="8"/>
        <rFont val="Arial"/>
        <family val="2"/>
      </rPr>
      <t>, where H = MMBtu input rating of the unit</t>
    </r>
  </si>
  <si>
    <r>
      <t>Based on a formula:  E = log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[6.597538 (H)</t>
    </r>
    <r>
      <rPr>
        <vertAlign val="superscript"/>
        <sz val="8"/>
        <rFont val="Arial"/>
        <family val="2"/>
      </rPr>
      <t>-0.3</t>
    </r>
    <r>
      <rPr>
        <sz val="8"/>
        <rFont val="Arial"/>
        <family val="2"/>
      </rPr>
      <t>], where E = lb/MMBtu emission factor, H = MMBtu input rating of the unit</t>
    </r>
  </si>
  <si>
    <r>
      <t>Based on a formula:  E (lb/MMBtu) = 0.880 H</t>
    </r>
    <r>
      <rPr>
        <vertAlign val="superscript"/>
        <sz val="8"/>
        <rFont val="Arial"/>
        <family val="2"/>
      </rPr>
      <t>-0.166</t>
    </r>
    <r>
      <rPr>
        <sz val="8"/>
        <rFont val="Arial"/>
        <family val="2"/>
      </rPr>
      <t>, where H = MMBtu/hr input rating of the unit</t>
    </r>
  </si>
  <si>
    <r>
      <t>Based on a formula:  E (lb/MMBtu) = 1.028 H</t>
    </r>
    <r>
      <rPr>
        <vertAlign val="superscript"/>
        <sz val="8"/>
        <rFont val="Arial"/>
        <family val="2"/>
      </rPr>
      <t>-0.234</t>
    </r>
    <r>
      <rPr>
        <sz val="8"/>
        <rFont val="Arial"/>
        <family val="2"/>
      </rPr>
      <t>, where H = MMBtu/hr input rating of the unit</t>
    </r>
  </si>
  <si>
    <r>
      <t>Based on a formula:  A (lb/MMBtu) = 3.6 E</t>
    </r>
    <r>
      <rPr>
        <vertAlign val="superscript"/>
        <sz val="8"/>
        <rFont val="Arial"/>
        <family val="2"/>
      </rPr>
      <t>-0.56</t>
    </r>
    <r>
      <rPr>
        <sz val="8"/>
        <rFont val="Arial"/>
        <family val="2"/>
      </rPr>
      <t>, where E = MMBtu/hr input rating of the unit</t>
    </r>
  </si>
  <si>
    <r>
      <t>Based on a formula:  A (lb/MMBtu) = 1.7 E</t>
    </r>
    <r>
      <rPr>
        <vertAlign val="superscript"/>
        <sz val="8"/>
        <rFont val="Arial"/>
        <family val="2"/>
      </rPr>
      <t>-0.14</t>
    </r>
    <r>
      <rPr>
        <sz val="8"/>
        <rFont val="Arial"/>
        <family val="2"/>
      </rPr>
      <t>, where E = MMBtu/hr input rating of the unit</t>
    </r>
  </si>
  <si>
    <t>8.3.4.1(a) &amp; (b)</t>
  </si>
  <si>
    <t>Provided source does not exceed limit within any 24-hr period</t>
  </si>
  <si>
    <t>Utility Boilers</t>
  </si>
  <si>
    <t>NG or LPG</t>
  </si>
  <si>
    <t>27.4.1(a)</t>
  </si>
  <si>
    <t>fuel oil</t>
  </si>
  <si>
    <t>27.4.1(b)</t>
  </si>
  <si>
    <t>Industrial, Commercial, Institutional Boilers</t>
  </si>
  <si>
    <t>&gt; 50</t>
  </si>
  <si>
    <t>27.4.2(a)(1)</t>
  </si>
  <si>
    <t>Distillate oil or LPG</t>
  </si>
  <si>
    <t>27.4.2(a)(2)</t>
  </si>
  <si>
    <t>VT</t>
  </si>
  <si>
    <r>
      <t>≤</t>
    </r>
    <r>
      <rPr>
        <sz val="9"/>
        <rFont val="Arial"/>
        <family val="2"/>
      </rPr>
      <t xml:space="preserve"> 10</t>
    </r>
  </si>
  <si>
    <t>5-231(3)(a)(i)</t>
  </si>
  <si>
    <t>10 - 250</t>
  </si>
  <si>
    <t>5-231(3)(a)(ii)</t>
  </si>
  <si>
    <r>
      <t>Based on formula: E=10</t>
    </r>
    <r>
      <rPr>
        <vertAlign val="superscript"/>
        <sz val="8"/>
        <rFont val="Arial"/>
        <family val="2"/>
      </rPr>
      <t>[-0.47039x(logHI)+0.16936]</t>
    </r>
    <r>
      <rPr>
        <sz val="8"/>
        <rFont val="Arial"/>
        <family val="2"/>
      </rPr>
      <t>, where E is the emission limit in lb/MMBtu, and HI is the heat input in MMBtu/hr</t>
    </r>
  </si>
  <si>
    <t>250 - 1,000</t>
  </si>
  <si>
    <t>5-231(3)(a)(iii)</t>
  </si>
  <si>
    <t>5-231(3)(a)(iv)</t>
  </si>
  <si>
    <t>&gt; 90</t>
  </si>
  <si>
    <t>HP</t>
  </si>
  <si>
    <t>wood fuel</t>
  </si>
  <si>
    <t>5-231(3)(b)(i)</t>
  </si>
  <si>
    <r>
      <t>Corrected to 12% CO</t>
    </r>
    <r>
      <rPr>
        <vertAlign val="subscript"/>
        <sz val="8"/>
        <rFont val="Arial"/>
        <family val="2"/>
      </rPr>
      <t>2</t>
    </r>
  </si>
  <si>
    <t>Installed &amp; commenced operation before December 5, 1977.</t>
  </si>
  <si>
    <t>90 - 1,300</t>
  </si>
  <si>
    <t>5-231(3)(b)(ii)</t>
  </si>
  <si>
    <t>Installed &amp; commenced operation after December 5, 1977.</t>
  </si>
  <si>
    <r>
      <t>≥</t>
    </r>
    <r>
      <rPr>
        <sz val="9"/>
        <rFont val="Arial"/>
        <family val="2"/>
      </rPr>
      <t xml:space="preserve"> 1,300</t>
    </r>
  </si>
  <si>
    <t>5-231(3)(b)(iii)</t>
  </si>
  <si>
    <t>gaseous fossil fuel</t>
  </si>
  <si>
    <t>5-251(1)(a)</t>
  </si>
  <si>
    <t>liquid fossil fuel</t>
  </si>
  <si>
    <t>5-251(1)(b)</t>
  </si>
  <si>
    <t xml:space="preserve">5-251(1)(c) </t>
  </si>
  <si>
    <t>5-252(1)(a)</t>
  </si>
  <si>
    <t>5-252(1)(b)</t>
  </si>
  <si>
    <t>BAAQMD</t>
  </si>
  <si>
    <t>6-310</t>
  </si>
  <si>
    <t>Corrected to 12% CO2 for incineration devices</t>
  </si>
  <si>
    <t>Liquid or solid fuel</t>
  </si>
  <si>
    <t>9-1-304</t>
  </si>
  <si>
    <t>EGU Boilers</t>
  </si>
  <si>
    <t>Gaseous fuel</t>
  </si>
  <si>
    <t>9-11-301.1</t>
  </si>
  <si>
    <t>Corrected to 3% O2</t>
  </si>
  <si>
    <t>Non-gaseous fuel</t>
  </si>
  <si>
    <t>9-11-301.2</t>
  </si>
  <si>
    <r>
      <t>≥</t>
    </r>
    <r>
      <rPr>
        <sz val="9"/>
        <rFont val="Arial"/>
        <family val="2"/>
      </rPr>
      <t xml:space="preserve"> 1,750</t>
    </r>
  </si>
  <si>
    <t>1,500 - 1,750</t>
  </si>
  <si>
    <t>9-11-303.1</t>
  </si>
  <si>
    <t>9-11-303.2</t>
  </si>
  <si>
    <t>&lt; 1,500</t>
  </si>
  <si>
    <t>9-11-305.1</t>
  </si>
  <si>
    <t>9-11-305.2</t>
  </si>
  <si>
    <t>EGU System</t>
  </si>
  <si>
    <t>9-11-308</t>
  </si>
  <si>
    <t>Calculated each operating day as the average of all hourly data for the preceeding 30 operating days</t>
  </si>
  <si>
    <t>EGU System - plant wide</t>
  </si>
  <si>
    <t>9-11-309.1</t>
  </si>
  <si>
    <t>Advanced Technology Alternative Emission Control Plan</t>
  </si>
  <si>
    <t>Boilers, Steam Generators, or process heaters</t>
  </si>
  <si>
    <r>
      <t>≥</t>
    </r>
    <r>
      <rPr>
        <sz val="9"/>
        <rFont val="Arial"/>
        <family val="2"/>
      </rPr>
      <t xml:space="preserve"> 10</t>
    </r>
  </si>
  <si>
    <t>9-7-301.1</t>
  </si>
  <si>
    <t>9-7-302.1</t>
  </si>
  <si>
    <t>9-7-305.1</t>
  </si>
  <si>
    <t>Limit applies during natural gas curtailment periods, when gaseous fuels are unavailable.</t>
  </si>
  <si>
    <t>SCAQMD</t>
  </si>
  <si>
    <t>gr/scf</t>
  </si>
  <si>
    <t>Rule 409</t>
  </si>
  <si>
    <t>Corrected to 12% CO2, averaged over a minimum of 15 consecutive minutes.</t>
  </si>
  <si>
    <t>ppmv</t>
  </si>
  <si>
    <t>431.1(c)(1)</t>
  </si>
  <si>
    <t>Sulfur content of natural gas calculated as H2S</t>
  </si>
  <si>
    <t>Other Gaseous fuel</t>
  </si>
  <si>
    <t>431.1(c)(2)</t>
  </si>
  <si>
    <t>Sulfur content of natural gas calculated as H2S, and averaged over a 4-hr period</t>
  </si>
  <si>
    <t>Liquid Fuel</t>
  </si>
  <si>
    <t>ppmw</t>
  </si>
  <si>
    <t>431.2(d)(1)</t>
  </si>
  <si>
    <t>Sulfur content of liquid fuel is measured by weight</t>
  </si>
  <si>
    <t>Low Sulfur Diesel</t>
  </si>
  <si>
    <t>431.2(d)(2)</t>
  </si>
  <si>
    <t>Sulfur content of low sulfur diesel is measured by weight</t>
  </si>
  <si>
    <t>431.3(a)</t>
  </si>
  <si>
    <t>555 - 1,786</t>
  </si>
  <si>
    <t>Gas fuel</t>
  </si>
  <si>
    <t>474(a)</t>
  </si>
  <si>
    <t>Corrected to 3% O2, averaged over a minimum of 15 consecutive minutes</t>
  </si>
  <si>
    <t>1,786 - 2,143</t>
  </si>
  <si>
    <t>&gt; 2,143</t>
  </si>
  <si>
    <t>&gt; 2,173</t>
  </si>
  <si>
    <t>Steam Generating Equipment</t>
  </si>
  <si>
    <t>&gt; 555</t>
  </si>
  <si>
    <t>474(b)</t>
  </si>
  <si>
    <t>Non-mobile fuel burning equipment</t>
  </si>
  <si>
    <t>Supercritical Steam Generating Unit</t>
  </si>
  <si>
    <t>474(d)</t>
  </si>
  <si>
    <t>During pressure ramp periods of boiler startups.</t>
  </si>
  <si>
    <t>476(a)(1)</t>
  </si>
  <si>
    <t>Applies to units installed after May 7, 1976</t>
  </si>
  <si>
    <t>Existing Stationary Gas Turbines</t>
  </si>
  <si>
    <r>
      <t>≥</t>
    </r>
    <r>
      <rPr>
        <sz val="9"/>
        <rFont val="Arial"/>
        <family val="2"/>
      </rPr>
      <t xml:space="preserve"> 0.3</t>
    </r>
  </si>
  <si>
    <t>Applies to units installed as of August 4, 1989.</t>
  </si>
  <si>
    <t>1134(c)(1)</t>
  </si>
  <si>
    <t>Based on a formula:  Compliance Limit = Reference Limit x (EFF/25%), where Reference Limits are the NOx limit, based on unit capacity, and EFF is the unit's demonstrated efficiency</t>
  </si>
  <si>
    <t>Electric Power Generating Systems</t>
  </si>
  <si>
    <t>1135(c)(1)</t>
  </si>
  <si>
    <t>Applies to Souther California Edison power plant</t>
  </si>
  <si>
    <t>Applies to Los Angeles Department of Water &amp; Power</t>
  </si>
  <si>
    <t>1135(c)(2)</t>
  </si>
  <si>
    <t>1135(c)(3)</t>
  </si>
  <si>
    <t>Applies to the Cities of Burbank, Glendale, and Pasedena</t>
  </si>
  <si>
    <t>Boilers, Steam Generators, and process heaters</t>
  </si>
  <si>
    <t>2 - 5</t>
  </si>
  <si>
    <t>1146.1(c)(1)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</si>
</sst>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&quot;tons&quot;"/>
    <numFmt numFmtId="171" formatCode="0.000"/>
    <numFmt numFmtId="172" formatCode="mmm\-yyyy"/>
    <numFmt numFmtId="173" formatCode="0.0000"/>
    <numFmt numFmtId="174" formatCode="0.00000000"/>
    <numFmt numFmtId="175" formatCode="0.0000000"/>
    <numFmt numFmtId="176" formatCode="0.000000"/>
    <numFmt numFmtId="177" formatCode="0.000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bscript"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2" fontId="2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0" fontId="2" fillId="3" borderId="1" xfId="0" applyFont="1" applyFill="1" applyBorder="1" applyAlignment="1" quotePrefix="1">
      <alignment horizontal="center"/>
    </xf>
    <xf numFmtId="1" fontId="2" fillId="3" borderId="7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2" fontId="2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1" fontId="2" fillId="3" borderId="15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2" fontId="2" fillId="4" borderId="1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7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6" fontId="2" fillId="3" borderId="1" xfId="0" applyNumberFormat="1" applyFont="1" applyFill="1" applyBorder="1" applyAlignment="1" quotePrefix="1">
      <alignment horizontal="center"/>
    </xf>
    <xf numFmtId="0" fontId="4" fillId="3" borderId="1" xfId="0" applyFont="1" applyFill="1" applyBorder="1" applyAlignment="1" quotePrefix="1">
      <alignment horizontal="center"/>
    </xf>
    <xf numFmtId="0" fontId="4" fillId="3" borderId="15" xfId="0" applyFont="1" applyFill="1" applyBorder="1" applyAlignment="1" quotePrefix="1">
      <alignment horizontal="center"/>
    </xf>
    <xf numFmtId="171" fontId="2" fillId="3" borderId="1" xfId="0" applyNumberFormat="1" applyFont="1" applyFill="1" applyBorder="1" applyAlignment="1">
      <alignment/>
    </xf>
    <xf numFmtId="17" fontId="2" fillId="3" borderId="1" xfId="0" applyNumberFormat="1" applyFont="1" applyFill="1" applyBorder="1" applyAlignment="1" quotePrefix="1">
      <alignment horizontal="center"/>
    </xf>
    <xf numFmtId="17" fontId="2" fillId="3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6" fontId="2" fillId="3" borderId="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Fill="1" applyBorder="1" applyAlignment="1">
      <alignment/>
    </xf>
    <xf numFmtId="0" fontId="12" fillId="0" borderId="0" xfId="0" applyFont="1" applyAlignment="1">
      <alignment horizontal="center"/>
    </xf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2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/>
    </xf>
    <xf numFmtId="15" fontId="12" fillId="0" borderId="1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9" fontId="12" fillId="0" borderId="1" xfId="0" applyNumberFormat="1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2" fillId="0" borderId="1" xfId="0" applyFont="1" applyBorder="1" applyAlignment="1">
      <alignment horizontal="right" wrapText="1"/>
    </xf>
    <xf numFmtId="15" fontId="1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2"/>
    </xf>
    <xf numFmtId="0" fontId="12" fillId="0" borderId="1" xfId="0" applyFont="1" applyFill="1" applyBorder="1" applyAlignment="1">
      <alignment horizontal="left" indent="1"/>
    </xf>
    <xf numFmtId="15" fontId="12" fillId="0" borderId="15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/>
    </xf>
    <xf numFmtId="173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15" fontId="1" fillId="3" borderId="1" xfId="0" applyNumberFormat="1" applyFont="1" applyFill="1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15" fontId="12" fillId="0" borderId="1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5" fontId="12" fillId="0" borderId="15" xfId="0" applyNumberFormat="1" applyFont="1" applyBorder="1" applyAlignment="1">
      <alignment horizontal="center" vertical="center" wrapText="1"/>
    </xf>
    <xf numFmtId="15" fontId="12" fillId="0" borderId="26" xfId="0" applyNumberFormat="1" applyFont="1" applyBorder="1" applyAlignment="1">
      <alignment horizontal="center" vertical="center" wrapText="1"/>
    </xf>
    <xf numFmtId="15" fontId="12" fillId="0" borderId="10" xfId="0" applyNumberFormat="1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1"/>
  <sheetViews>
    <sheetView workbookViewId="0" topLeftCell="A1">
      <pane xSplit="1" ySplit="2" topLeftCell="C26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76" sqref="H276:J276"/>
    </sheetView>
  </sheetViews>
  <sheetFormatPr defaultColWidth="9.140625" defaultRowHeight="12.75"/>
  <cols>
    <col min="1" max="1" width="8.7109375" style="7" bestFit="1" customWidth="1"/>
    <col min="2" max="2" width="37.57421875" style="6" customWidth="1"/>
    <col min="3" max="3" width="9.140625" style="7" customWidth="1"/>
    <col min="4" max="4" width="11.7109375" style="7" customWidth="1"/>
    <col min="5" max="5" width="12.57421875" style="8" customWidth="1"/>
    <col min="6" max="6" width="17.8515625" style="7" customWidth="1"/>
    <col min="7" max="7" width="9.140625" style="6" customWidth="1"/>
    <col min="8" max="8" width="9.7109375" style="6" customWidth="1"/>
    <col min="9" max="9" width="23.7109375" style="6" customWidth="1"/>
    <col min="10" max="10" width="27.28125" style="3" customWidth="1"/>
    <col min="11" max="14" width="31.7109375" style="3" customWidth="1"/>
    <col min="15" max="15" width="61.7109375" style="3" customWidth="1"/>
    <col min="16" max="16384" width="9.140625" style="6" customWidth="1"/>
  </cols>
  <sheetData>
    <row r="1" ht="12.75" thickBot="1"/>
    <row r="2" spans="1:15" ht="12">
      <c r="A2" s="114" t="s">
        <v>417</v>
      </c>
      <c r="B2" s="9" t="s">
        <v>418</v>
      </c>
      <c r="C2" s="10" t="s">
        <v>416</v>
      </c>
      <c r="D2" s="201" t="s">
        <v>474</v>
      </c>
      <c r="E2" s="201"/>
      <c r="F2" s="10" t="s">
        <v>414</v>
      </c>
      <c r="G2" s="200" t="s">
        <v>415</v>
      </c>
      <c r="H2" s="200"/>
      <c r="I2" s="11" t="s">
        <v>413</v>
      </c>
      <c r="J2" s="11" t="s">
        <v>428</v>
      </c>
      <c r="K2" s="11" t="s">
        <v>429</v>
      </c>
      <c r="L2" s="12" t="s">
        <v>523</v>
      </c>
      <c r="M2" s="12" t="s">
        <v>535</v>
      </c>
      <c r="N2" s="12" t="s">
        <v>538</v>
      </c>
      <c r="O2" s="13" t="s">
        <v>940</v>
      </c>
    </row>
    <row r="3" spans="1:15" ht="12">
      <c r="A3" s="215" t="s">
        <v>408</v>
      </c>
      <c r="B3" s="14" t="s">
        <v>419</v>
      </c>
      <c r="C3" s="15" t="s">
        <v>409</v>
      </c>
      <c r="D3" s="15" t="s">
        <v>475</v>
      </c>
      <c r="E3" s="16"/>
      <c r="F3" s="15" t="s">
        <v>411</v>
      </c>
      <c r="G3" s="17">
        <v>0.1</v>
      </c>
      <c r="H3" s="14" t="s">
        <v>410</v>
      </c>
      <c r="I3" s="14" t="s">
        <v>412</v>
      </c>
      <c r="J3" s="18"/>
      <c r="K3" s="18"/>
      <c r="L3" s="19"/>
      <c r="M3" s="19"/>
      <c r="N3" s="19"/>
      <c r="O3" s="20"/>
    </row>
    <row r="4" spans="1:15" ht="12">
      <c r="A4" s="211"/>
      <c r="B4" s="14" t="s">
        <v>419</v>
      </c>
      <c r="C4" s="15" t="s">
        <v>409</v>
      </c>
      <c r="D4" s="15" t="s">
        <v>475</v>
      </c>
      <c r="E4" s="16"/>
      <c r="F4" s="15" t="s">
        <v>420</v>
      </c>
      <c r="G4" s="17">
        <v>0.12</v>
      </c>
      <c r="H4" s="14" t="s">
        <v>410</v>
      </c>
      <c r="I4" s="14" t="s">
        <v>412</v>
      </c>
      <c r="J4" s="18"/>
      <c r="K4" s="18"/>
      <c r="L4" s="19"/>
      <c r="M4" s="19"/>
      <c r="N4" s="19"/>
      <c r="O4" s="20"/>
    </row>
    <row r="5" spans="1:15" ht="12">
      <c r="A5" s="211"/>
      <c r="B5" s="14" t="s">
        <v>419</v>
      </c>
      <c r="C5" s="15" t="s">
        <v>409</v>
      </c>
      <c r="D5" s="15" t="s">
        <v>475</v>
      </c>
      <c r="E5" s="16"/>
      <c r="F5" s="15" t="s">
        <v>421</v>
      </c>
      <c r="G5" s="17">
        <v>0.14</v>
      </c>
      <c r="H5" s="14" t="s">
        <v>410</v>
      </c>
      <c r="I5" s="14" t="s">
        <v>412</v>
      </c>
      <c r="J5" s="18"/>
      <c r="K5" s="18"/>
      <c r="L5" s="19"/>
      <c r="M5" s="19"/>
      <c r="N5" s="19"/>
      <c r="O5" s="20"/>
    </row>
    <row r="6" spans="1:15" ht="12">
      <c r="A6" s="211"/>
      <c r="B6" s="14" t="s">
        <v>419</v>
      </c>
      <c r="C6" s="15" t="s">
        <v>409</v>
      </c>
      <c r="D6" s="15" t="s">
        <v>475</v>
      </c>
      <c r="E6" s="16"/>
      <c r="F6" s="15" t="s">
        <v>422</v>
      </c>
      <c r="G6" s="17">
        <v>0.2</v>
      </c>
      <c r="H6" s="14" t="s">
        <v>410</v>
      </c>
      <c r="I6" s="14" t="s">
        <v>412</v>
      </c>
      <c r="J6" s="18"/>
      <c r="K6" s="18"/>
      <c r="L6" s="19"/>
      <c r="M6" s="19"/>
      <c r="N6" s="19"/>
      <c r="O6" s="20"/>
    </row>
    <row r="7" spans="1:15" ht="12">
      <c r="A7" s="211"/>
      <c r="B7" s="21" t="s">
        <v>484</v>
      </c>
      <c r="C7" s="5" t="s">
        <v>423</v>
      </c>
      <c r="D7" s="5" t="s">
        <v>475</v>
      </c>
      <c r="E7" s="22"/>
      <c r="F7" s="5" t="s">
        <v>424</v>
      </c>
      <c r="G7" s="23">
        <v>0.55</v>
      </c>
      <c r="H7" s="21" t="s">
        <v>410</v>
      </c>
      <c r="I7" s="21" t="s">
        <v>425</v>
      </c>
      <c r="J7" s="24" t="s">
        <v>427</v>
      </c>
      <c r="K7" s="24" t="s">
        <v>465</v>
      </c>
      <c r="L7" s="25" t="s">
        <v>463</v>
      </c>
      <c r="M7" s="25"/>
      <c r="N7" s="25"/>
      <c r="O7" s="26"/>
    </row>
    <row r="8" spans="1:15" ht="12">
      <c r="A8" s="211"/>
      <c r="B8" s="21" t="s">
        <v>485</v>
      </c>
      <c r="C8" s="5" t="s">
        <v>423</v>
      </c>
      <c r="D8" s="5" t="s">
        <v>475</v>
      </c>
      <c r="E8" s="22"/>
      <c r="F8" s="5" t="s">
        <v>424</v>
      </c>
      <c r="G8" s="23">
        <v>0.33</v>
      </c>
      <c r="H8" s="21" t="s">
        <v>410</v>
      </c>
      <c r="I8" s="21" t="s">
        <v>426</v>
      </c>
      <c r="J8" s="24" t="s">
        <v>430</v>
      </c>
      <c r="K8" s="24" t="s">
        <v>466</v>
      </c>
      <c r="L8" s="25" t="s">
        <v>463</v>
      </c>
      <c r="M8" s="25"/>
      <c r="N8" s="25"/>
      <c r="O8" s="26"/>
    </row>
    <row r="9" spans="1:15" ht="12">
      <c r="A9" s="211"/>
      <c r="B9" s="21" t="s">
        <v>419</v>
      </c>
      <c r="C9" s="5" t="s">
        <v>423</v>
      </c>
      <c r="D9" s="5" t="s">
        <v>475</v>
      </c>
      <c r="E9" s="22"/>
      <c r="F9" s="5" t="s">
        <v>422</v>
      </c>
      <c r="G9" s="23">
        <v>1.1</v>
      </c>
      <c r="H9" s="21" t="s">
        <v>410</v>
      </c>
      <c r="I9" s="21" t="s">
        <v>438</v>
      </c>
      <c r="J9" s="24"/>
      <c r="K9" s="24"/>
      <c r="L9" s="25" t="s">
        <v>464</v>
      </c>
      <c r="M9" s="25"/>
      <c r="N9" s="25"/>
      <c r="O9" s="26"/>
    </row>
    <row r="10" spans="1:15" ht="12">
      <c r="A10" s="211"/>
      <c r="B10" s="27" t="s">
        <v>445</v>
      </c>
      <c r="C10" s="28" t="s">
        <v>432</v>
      </c>
      <c r="D10" s="28" t="s">
        <v>475</v>
      </c>
      <c r="E10" s="29"/>
      <c r="F10" s="28" t="s">
        <v>444</v>
      </c>
      <c r="G10" s="30">
        <v>0.43</v>
      </c>
      <c r="H10" s="27" t="s">
        <v>410</v>
      </c>
      <c r="I10" s="27" t="s">
        <v>431</v>
      </c>
      <c r="J10" s="31"/>
      <c r="K10" s="31"/>
      <c r="L10" s="32"/>
      <c r="M10" s="32"/>
      <c r="N10" s="32"/>
      <c r="O10" s="33"/>
    </row>
    <row r="11" spans="1:15" ht="12">
      <c r="A11" s="211"/>
      <c r="B11" s="27" t="s">
        <v>446</v>
      </c>
      <c r="C11" s="28" t="s">
        <v>432</v>
      </c>
      <c r="D11" s="28" t="s">
        <v>475</v>
      </c>
      <c r="E11" s="29"/>
      <c r="F11" s="28" t="s">
        <v>433</v>
      </c>
      <c r="G11" s="30">
        <v>0.29</v>
      </c>
      <c r="H11" s="27" t="s">
        <v>410</v>
      </c>
      <c r="I11" s="27" t="s">
        <v>431</v>
      </c>
      <c r="J11" s="31"/>
      <c r="K11" s="31"/>
      <c r="L11" s="32"/>
      <c r="M11" s="32"/>
      <c r="N11" s="32"/>
      <c r="O11" s="33"/>
    </row>
    <row r="12" spans="1:15" ht="12">
      <c r="A12" s="211"/>
      <c r="B12" s="27" t="s">
        <v>447</v>
      </c>
      <c r="C12" s="28" t="s">
        <v>432</v>
      </c>
      <c r="D12" s="28" t="s">
        <v>475</v>
      </c>
      <c r="E12" s="29"/>
      <c r="F12" s="28" t="s">
        <v>434</v>
      </c>
      <c r="G12" s="30">
        <v>0.2</v>
      </c>
      <c r="H12" s="27" t="s">
        <v>410</v>
      </c>
      <c r="I12" s="27" t="s">
        <v>431</v>
      </c>
      <c r="J12" s="31"/>
      <c r="K12" s="31"/>
      <c r="L12" s="32"/>
      <c r="M12" s="32"/>
      <c r="N12" s="32"/>
      <c r="O12" s="33"/>
    </row>
    <row r="13" spans="1:15" ht="12">
      <c r="A13" s="211"/>
      <c r="B13" s="27" t="s">
        <v>447</v>
      </c>
      <c r="C13" s="28" t="s">
        <v>432</v>
      </c>
      <c r="D13" s="28" t="s">
        <v>475</v>
      </c>
      <c r="E13" s="29"/>
      <c r="F13" s="28" t="s">
        <v>421</v>
      </c>
      <c r="G13" s="30">
        <v>0.25</v>
      </c>
      <c r="H13" s="27" t="s">
        <v>410</v>
      </c>
      <c r="I13" s="27" t="s">
        <v>431</v>
      </c>
      <c r="J13" s="31"/>
      <c r="K13" s="31"/>
      <c r="L13" s="32"/>
      <c r="M13" s="32"/>
      <c r="N13" s="32"/>
      <c r="O13" s="33"/>
    </row>
    <row r="14" spans="1:15" ht="12">
      <c r="A14" s="211"/>
      <c r="B14" s="27" t="s">
        <v>447</v>
      </c>
      <c r="C14" s="28" t="s">
        <v>432</v>
      </c>
      <c r="D14" s="28" t="s">
        <v>475</v>
      </c>
      <c r="E14" s="29"/>
      <c r="F14" s="28" t="s">
        <v>433</v>
      </c>
      <c r="G14" s="30">
        <v>0.38</v>
      </c>
      <c r="H14" s="27" t="s">
        <v>410</v>
      </c>
      <c r="I14" s="27" t="s">
        <v>431</v>
      </c>
      <c r="J14" s="31"/>
      <c r="K14" s="31"/>
      <c r="L14" s="32"/>
      <c r="M14" s="32"/>
      <c r="N14" s="32"/>
      <c r="O14" s="33"/>
    </row>
    <row r="15" spans="1:15" ht="12">
      <c r="A15" s="211"/>
      <c r="B15" s="27" t="s">
        <v>480</v>
      </c>
      <c r="C15" s="28" t="s">
        <v>432</v>
      </c>
      <c r="D15" s="28" t="s">
        <v>476</v>
      </c>
      <c r="E15" s="29" t="s">
        <v>477</v>
      </c>
      <c r="F15" s="28" t="s">
        <v>411</v>
      </c>
      <c r="G15" s="34">
        <v>55</v>
      </c>
      <c r="H15" s="27" t="s">
        <v>435</v>
      </c>
      <c r="I15" s="27" t="s">
        <v>431</v>
      </c>
      <c r="J15" s="31"/>
      <c r="K15" s="31"/>
      <c r="L15" s="32" t="s">
        <v>462</v>
      </c>
      <c r="M15" s="32"/>
      <c r="N15" s="32"/>
      <c r="O15" s="33"/>
    </row>
    <row r="16" spans="1:15" ht="12">
      <c r="A16" s="211"/>
      <c r="B16" s="27" t="s">
        <v>480</v>
      </c>
      <c r="C16" s="28" t="s">
        <v>432</v>
      </c>
      <c r="D16" s="28" t="s">
        <v>476</v>
      </c>
      <c r="E16" s="29" t="s">
        <v>477</v>
      </c>
      <c r="F16" s="28" t="s">
        <v>420</v>
      </c>
      <c r="G16" s="34">
        <v>75</v>
      </c>
      <c r="H16" s="27" t="s">
        <v>435</v>
      </c>
      <c r="I16" s="27" t="s">
        <v>431</v>
      </c>
      <c r="J16" s="31"/>
      <c r="K16" s="31"/>
      <c r="L16" s="32" t="s">
        <v>462</v>
      </c>
      <c r="M16" s="32"/>
      <c r="N16" s="32"/>
      <c r="O16" s="33"/>
    </row>
    <row r="17" spans="1:15" ht="12">
      <c r="A17" s="211"/>
      <c r="B17" s="27" t="s">
        <v>480</v>
      </c>
      <c r="C17" s="28" t="s">
        <v>432</v>
      </c>
      <c r="D17" s="28" t="s">
        <v>478</v>
      </c>
      <c r="E17" s="29" t="s">
        <v>477</v>
      </c>
      <c r="F17" s="28" t="s">
        <v>434</v>
      </c>
      <c r="G17" s="30">
        <v>0.9</v>
      </c>
      <c r="H17" s="27" t="s">
        <v>410</v>
      </c>
      <c r="I17" s="27" t="s">
        <v>431</v>
      </c>
      <c r="J17" s="31"/>
      <c r="K17" s="31"/>
      <c r="L17" s="32"/>
      <c r="M17" s="32"/>
      <c r="N17" s="32"/>
      <c r="O17" s="33"/>
    </row>
    <row r="18" spans="1:15" ht="12.75" thickBot="1">
      <c r="A18" s="212"/>
      <c r="B18" s="35" t="s">
        <v>419</v>
      </c>
      <c r="C18" s="36" t="s">
        <v>432</v>
      </c>
      <c r="D18" s="36" t="s">
        <v>475</v>
      </c>
      <c r="E18" s="37"/>
      <c r="F18" s="36" t="s">
        <v>422</v>
      </c>
      <c r="G18" s="38">
        <v>0.3</v>
      </c>
      <c r="H18" s="35" t="s">
        <v>410</v>
      </c>
      <c r="I18" s="35" t="s">
        <v>740</v>
      </c>
      <c r="J18" s="39"/>
      <c r="K18" s="39"/>
      <c r="L18" s="40"/>
      <c r="M18" s="40"/>
      <c r="N18" s="40"/>
      <c r="O18" s="41"/>
    </row>
    <row r="19" spans="1:15" ht="12">
      <c r="A19" s="213" t="s">
        <v>436</v>
      </c>
      <c r="B19" s="42" t="s">
        <v>419</v>
      </c>
      <c r="C19" s="43" t="s">
        <v>409</v>
      </c>
      <c r="D19" s="43" t="s">
        <v>475</v>
      </c>
      <c r="E19" s="44"/>
      <c r="F19" s="43" t="s">
        <v>437</v>
      </c>
      <c r="G19" s="45">
        <v>0.3</v>
      </c>
      <c r="H19" s="42" t="s">
        <v>410</v>
      </c>
      <c r="I19" s="42" t="s">
        <v>461</v>
      </c>
      <c r="J19" s="46"/>
      <c r="K19" s="46"/>
      <c r="L19" s="47"/>
      <c r="M19" s="47"/>
      <c r="N19" s="47"/>
      <c r="O19" s="48"/>
    </row>
    <row r="20" spans="1:15" ht="12">
      <c r="A20" s="214"/>
      <c r="B20" s="21" t="s">
        <v>419</v>
      </c>
      <c r="C20" s="5" t="s">
        <v>423</v>
      </c>
      <c r="D20" s="5" t="s">
        <v>475</v>
      </c>
      <c r="E20" s="22"/>
      <c r="F20" s="5" t="s">
        <v>420</v>
      </c>
      <c r="G20" s="23">
        <v>0.3</v>
      </c>
      <c r="H20" s="21" t="s">
        <v>439</v>
      </c>
      <c r="I20" s="21" t="s">
        <v>440</v>
      </c>
      <c r="J20" s="24" t="s">
        <v>442</v>
      </c>
      <c r="K20" s="24"/>
      <c r="L20" s="25"/>
      <c r="M20" s="25"/>
      <c r="N20" s="25"/>
      <c r="O20" s="26"/>
    </row>
    <row r="21" spans="1:15" ht="12">
      <c r="A21" s="214"/>
      <c r="B21" s="21" t="s">
        <v>419</v>
      </c>
      <c r="C21" s="5" t="s">
        <v>423</v>
      </c>
      <c r="D21" s="5" t="s">
        <v>475</v>
      </c>
      <c r="E21" s="22"/>
      <c r="F21" s="5" t="s">
        <v>437</v>
      </c>
      <c r="G21" s="23">
        <v>1</v>
      </c>
      <c r="H21" s="21" t="s">
        <v>439</v>
      </c>
      <c r="I21" s="21" t="s">
        <v>441</v>
      </c>
      <c r="J21" s="24" t="s">
        <v>443</v>
      </c>
      <c r="K21" s="24"/>
      <c r="L21" s="25"/>
      <c r="M21" s="25"/>
      <c r="N21" s="25"/>
      <c r="O21" s="26"/>
    </row>
    <row r="22" spans="1:15" ht="12">
      <c r="A22" s="214"/>
      <c r="B22" s="27" t="s">
        <v>448</v>
      </c>
      <c r="C22" s="28" t="s">
        <v>432</v>
      </c>
      <c r="D22" s="28" t="s">
        <v>475</v>
      </c>
      <c r="E22" s="29"/>
      <c r="F22" s="28" t="s">
        <v>411</v>
      </c>
      <c r="G22" s="30">
        <v>0.2</v>
      </c>
      <c r="H22" s="27" t="s">
        <v>410</v>
      </c>
      <c r="I22" s="27" t="s">
        <v>451</v>
      </c>
      <c r="J22" s="31"/>
      <c r="K22" s="31"/>
      <c r="L22" s="32"/>
      <c r="M22" s="32"/>
      <c r="N22" s="32"/>
      <c r="O22" s="33"/>
    </row>
    <row r="23" spans="1:15" ht="12">
      <c r="A23" s="214"/>
      <c r="B23" s="27" t="s">
        <v>448</v>
      </c>
      <c r="C23" s="28" t="s">
        <v>432</v>
      </c>
      <c r="D23" s="28" t="s">
        <v>475</v>
      </c>
      <c r="E23" s="29"/>
      <c r="F23" s="28" t="s">
        <v>593</v>
      </c>
      <c r="G23" s="30">
        <v>0.25</v>
      </c>
      <c r="H23" s="27" t="s">
        <v>410</v>
      </c>
      <c r="I23" s="27" t="s">
        <v>451</v>
      </c>
      <c r="J23" s="31"/>
      <c r="K23" s="31"/>
      <c r="L23" s="32"/>
      <c r="M23" s="32"/>
      <c r="N23" s="32"/>
      <c r="O23" s="33"/>
    </row>
    <row r="24" spans="1:15" ht="12">
      <c r="A24" s="214"/>
      <c r="B24" s="27" t="s">
        <v>448</v>
      </c>
      <c r="C24" s="28" t="s">
        <v>432</v>
      </c>
      <c r="D24" s="28" t="s">
        <v>475</v>
      </c>
      <c r="E24" s="29"/>
      <c r="F24" s="28" t="s">
        <v>433</v>
      </c>
      <c r="G24" s="30">
        <v>0.38</v>
      </c>
      <c r="H24" s="27" t="s">
        <v>410</v>
      </c>
      <c r="I24" s="27" t="s">
        <v>451</v>
      </c>
      <c r="J24" s="31"/>
      <c r="K24" s="31"/>
      <c r="L24" s="32"/>
      <c r="M24" s="32"/>
      <c r="N24" s="32"/>
      <c r="O24" s="33"/>
    </row>
    <row r="25" spans="1:15" ht="12">
      <c r="A25" s="214"/>
      <c r="B25" s="27" t="s">
        <v>445</v>
      </c>
      <c r="C25" s="28" t="s">
        <v>432</v>
      </c>
      <c r="D25" s="28" t="s">
        <v>475</v>
      </c>
      <c r="E25" s="29"/>
      <c r="F25" s="28" t="s">
        <v>454</v>
      </c>
      <c r="G25" s="30">
        <v>0.43</v>
      </c>
      <c r="H25" s="27" t="s">
        <v>410</v>
      </c>
      <c r="I25" s="27" t="s">
        <v>451</v>
      </c>
      <c r="J25" s="31"/>
      <c r="K25" s="31"/>
      <c r="L25" s="32"/>
      <c r="M25" s="32"/>
      <c r="N25" s="32"/>
      <c r="O25" s="33"/>
    </row>
    <row r="26" spans="1:15" ht="12.75" thickBot="1">
      <c r="A26" s="216"/>
      <c r="B26" s="35" t="s">
        <v>449</v>
      </c>
      <c r="C26" s="36" t="s">
        <v>432</v>
      </c>
      <c r="D26" s="36" t="s">
        <v>475</v>
      </c>
      <c r="E26" s="37"/>
      <c r="F26" s="36" t="s">
        <v>433</v>
      </c>
      <c r="G26" s="38">
        <v>0.4</v>
      </c>
      <c r="H26" s="35" t="s">
        <v>410</v>
      </c>
      <c r="I26" s="35" t="s">
        <v>451</v>
      </c>
      <c r="J26" s="39"/>
      <c r="K26" s="39"/>
      <c r="L26" s="40"/>
      <c r="M26" s="40"/>
      <c r="N26" s="40"/>
      <c r="O26" s="41"/>
    </row>
    <row r="27" spans="1:15" ht="12">
      <c r="A27" s="213" t="s">
        <v>452</v>
      </c>
      <c r="B27" s="42" t="s">
        <v>419</v>
      </c>
      <c r="C27" s="43" t="s">
        <v>409</v>
      </c>
      <c r="D27" s="43" t="s">
        <v>923</v>
      </c>
      <c r="E27" s="44"/>
      <c r="F27" s="43" t="s">
        <v>437</v>
      </c>
      <c r="G27" s="49">
        <v>0.13</v>
      </c>
      <c r="H27" s="42" t="s">
        <v>410</v>
      </c>
      <c r="I27" s="42" t="s">
        <v>470</v>
      </c>
      <c r="J27" s="46"/>
      <c r="K27" s="46"/>
      <c r="L27" s="47"/>
      <c r="M27" s="47"/>
      <c r="N27" s="47"/>
      <c r="O27" s="48"/>
    </row>
    <row r="28" spans="1:15" ht="12">
      <c r="A28" s="202"/>
      <c r="B28" s="50" t="s">
        <v>419</v>
      </c>
      <c r="C28" s="51" t="s">
        <v>409</v>
      </c>
      <c r="D28" s="51" t="s">
        <v>924</v>
      </c>
      <c r="E28" s="52"/>
      <c r="F28" s="51" t="s">
        <v>437</v>
      </c>
      <c r="G28" s="53" t="s">
        <v>490</v>
      </c>
      <c r="H28" s="50" t="s">
        <v>410</v>
      </c>
      <c r="I28" s="50" t="s">
        <v>470</v>
      </c>
      <c r="J28" s="54" t="s">
        <v>1112</v>
      </c>
      <c r="K28" s="54"/>
      <c r="L28" s="55"/>
      <c r="M28" s="55"/>
      <c r="N28" s="55"/>
      <c r="O28" s="56"/>
    </row>
    <row r="29" spans="1:15" ht="12">
      <c r="A29" s="202"/>
      <c r="B29" s="50" t="s">
        <v>419</v>
      </c>
      <c r="C29" s="51" t="s">
        <v>409</v>
      </c>
      <c r="D29" s="15" t="s">
        <v>921</v>
      </c>
      <c r="E29" s="52"/>
      <c r="F29" s="51" t="s">
        <v>437</v>
      </c>
      <c r="G29" s="57">
        <v>0.02</v>
      </c>
      <c r="H29" s="50" t="s">
        <v>410</v>
      </c>
      <c r="I29" s="50" t="s">
        <v>470</v>
      </c>
      <c r="J29" s="54"/>
      <c r="K29" s="54"/>
      <c r="L29" s="55"/>
      <c r="M29" s="55"/>
      <c r="N29" s="55"/>
      <c r="O29" s="56"/>
    </row>
    <row r="30" spans="1:15" ht="12">
      <c r="A30" s="214"/>
      <c r="B30" s="21" t="s">
        <v>419</v>
      </c>
      <c r="C30" s="5" t="s">
        <v>423</v>
      </c>
      <c r="D30" s="5" t="s">
        <v>475</v>
      </c>
      <c r="E30" s="22"/>
      <c r="F30" s="5" t="s">
        <v>437</v>
      </c>
      <c r="G30" s="23">
        <v>0.05</v>
      </c>
      <c r="H30" s="21" t="s">
        <v>609</v>
      </c>
      <c r="I30" s="21" t="s">
        <v>469</v>
      </c>
      <c r="J30" s="24" t="s">
        <v>739</v>
      </c>
      <c r="K30" s="58" t="s">
        <v>796</v>
      </c>
      <c r="L30" s="25"/>
      <c r="M30" s="25"/>
      <c r="N30" s="25"/>
      <c r="O30" s="26"/>
    </row>
    <row r="31" spans="1:15" ht="12">
      <c r="A31" s="214"/>
      <c r="B31" s="21" t="s">
        <v>419</v>
      </c>
      <c r="C31" s="5" t="s">
        <v>423</v>
      </c>
      <c r="D31" s="5" t="s">
        <v>475</v>
      </c>
      <c r="E31" s="22"/>
      <c r="F31" s="5" t="s">
        <v>467</v>
      </c>
      <c r="G31" s="23">
        <v>1</v>
      </c>
      <c r="H31" s="21" t="s">
        <v>439</v>
      </c>
      <c r="I31" s="21" t="s">
        <v>468</v>
      </c>
      <c r="J31" s="24"/>
      <c r="K31" s="24"/>
      <c r="L31" s="25"/>
      <c r="M31" s="25"/>
      <c r="N31" s="25"/>
      <c r="O31" s="26"/>
    </row>
    <row r="32" spans="1:15" ht="12">
      <c r="A32" s="214"/>
      <c r="B32" s="27" t="s">
        <v>481</v>
      </c>
      <c r="C32" s="28" t="s">
        <v>432</v>
      </c>
      <c r="D32" s="28" t="s">
        <v>479</v>
      </c>
      <c r="E32" s="29" t="s">
        <v>477</v>
      </c>
      <c r="F32" s="28" t="s">
        <v>411</v>
      </c>
      <c r="G32" s="30">
        <v>0.2</v>
      </c>
      <c r="H32" s="27" t="s">
        <v>410</v>
      </c>
      <c r="I32" s="27" t="s">
        <v>460</v>
      </c>
      <c r="J32" s="31"/>
      <c r="K32" s="31"/>
      <c r="L32" s="32"/>
      <c r="M32" s="32"/>
      <c r="N32" s="32"/>
      <c r="O32" s="33"/>
    </row>
    <row r="33" spans="1:15" ht="12">
      <c r="A33" s="214"/>
      <c r="B33" s="27" t="s">
        <v>481</v>
      </c>
      <c r="C33" s="28" t="s">
        <v>432</v>
      </c>
      <c r="D33" s="28" t="s">
        <v>479</v>
      </c>
      <c r="E33" s="29" t="s">
        <v>477</v>
      </c>
      <c r="F33" s="28" t="s">
        <v>454</v>
      </c>
      <c r="G33" s="30">
        <v>0.3</v>
      </c>
      <c r="H33" s="27" t="s">
        <v>410</v>
      </c>
      <c r="I33" s="27" t="s">
        <v>460</v>
      </c>
      <c r="J33" s="31"/>
      <c r="K33" s="31"/>
      <c r="L33" s="32"/>
      <c r="M33" s="32"/>
      <c r="N33" s="32"/>
      <c r="O33" s="33"/>
    </row>
    <row r="34" spans="1:15" ht="12">
      <c r="A34" s="214"/>
      <c r="B34" s="27" t="s">
        <v>481</v>
      </c>
      <c r="C34" s="28" t="s">
        <v>432</v>
      </c>
      <c r="D34" s="28" t="s">
        <v>479</v>
      </c>
      <c r="E34" s="29" t="s">
        <v>477</v>
      </c>
      <c r="F34" s="28" t="s">
        <v>459</v>
      </c>
      <c r="G34" s="30">
        <v>0.7</v>
      </c>
      <c r="H34" s="27" t="s">
        <v>410</v>
      </c>
      <c r="I34" s="27" t="s">
        <v>460</v>
      </c>
      <c r="J34" s="31" t="s">
        <v>471</v>
      </c>
      <c r="K34" s="31"/>
      <c r="L34" s="32"/>
      <c r="M34" s="32"/>
      <c r="N34" s="32"/>
      <c r="O34" s="33"/>
    </row>
    <row r="35" spans="1:15" ht="12">
      <c r="A35" s="214"/>
      <c r="B35" s="27" t="s">
        <v>448</v>
      </c>
      <c r="C35" s="28" t="s">
        <v>432</v>
      </c>
      <c r="D35" s="59" t="s">
        <v>526</v>
      </c>
      <c r="E35" s="29" t="s">
        <v>477</v>
      </c>
      <c r="F35" s="28" t="s">
        <v>454</v>
      </c>
      <c r="G35" s="30">
        <v>0.3</v>
      </c>
      <c r="H35" s="27" t="s">
        <v>410</v>
      </c>
      <c r="I35" s="27" t="s">
        <v>456</v>
      </c>
      <c r="J35" s="31" t="s">
        <v>536</v>
      </c>
      <c r="K35" s="31"/>
      <c r="L35" s="32"/>
      <c r="M35" s="32"/>
      <c r="N35" s="32"/>
      <c r="O35" s="33"/>
    </row>
    <row r="36" spans="1:15" ht="12">
      <c r="A36" s="214"/>
      <c r="B36" s="27" t="s">
        <v>448</v>
      </c>
      <c r="C36" s="28" t="s">
        <v>432</v>
      </c>
      <c r="D36" s="28" t="s">
        <v>476</v>
      </c>
      <c r="E36" s="29" t="s">
        <v>477</v>
      </c>
      <c r="F36" s="28" t="s">
        <v>411</v>
      </c>
      <c r="G36" s="30">
        <v>0.2</v>
      </c>
      <c r="H36" s="27" t="s">
        <v>410</v>
      </c>
      <c r="I36" s="27" t="s">
        <v>458</v>
      </c>
      <c r="J36" s="31" t="s">
        <v>536</v>
      </c>
      <c r="K36" s="31"/>
      <c r="L36" s="32"/>
      <c r="M36" s="32"/>
      <c r="N36" s="32"/>
      <c r="O36" s="33"/>
    </row>
    <row r="37" spans="1:15" ht="12">
      <c r="A37" s="214"/>
      <c r="B37" s="27" t="s">
        <v>448</v>
      </c>
      <c r="C37" s="28" t="s">
        <v>432</v>
      </c>
      <c r="D37" s="28" t="s">
        <v>476</v>
      </c>
      <c r="E37" s="29" t="s">
        <v>477</v>
      </c>
      <c r="F37" s="28" t="s">
        <v>454</v>
      </c>
      <c r="G37" s="30">
        <v>0.25</v>
      </c>
      <c r="H37" s="27" t="s">
        <v>410</v>
      </c>
      <c r="I37" s="27" t="s">
        <v>458</v>
      </c>
      <c r="J37" s="31" t="s">
        <v>536</v>
      </c>
      <c r="K37" s="31"/>
      <c r="L37" s="32"/>
      <c r="M37" s="32"/>
      <c r="N37" s="32"/>
      <c r="O37" s="33"/>
    </row>
    <row r="38" spans="1:15" ht="12">
      <c r="A38" s="214"/>
      <c r="B38" s="27" t="s">
        <v>455</v>
      </c>
      <c r="C38" s="28" t="s">
        <v>432</v>
      </c>
      <c r="D38" s="28" t="s">
        <v>476</v>
      </c>
      <c r="E38" s="29" t="s">
        <v>477</v>
      </c>
      <c r="F38" s="28" t="s">
        <v>433</v>
      </c>
      <c r="G38" s="30">
        <v>0.43</v>
      </c>
      <c r="H38" s="27" t="s">
        <v>410</v>
      </c>
      <c r="I38" s="27" t="s">
        <v>457</v>
      </c>
      <c r="J38" s="31" t="s">
        <v>536</v>
      </c>
      <c r="K38" s="31"/>
      <c r="L38" s="32"/>
      <c r="M38" s="32"/>
      <c r="N38" s="32"/>
      <c r="O38" s="33"/>
    </row>
    <row r="39" spans="1:15" ht="12.75" thickBot="1">
      <c r="A39" s="216"/>
      <c r="B39" s="35" t="s">
        <v>480</v>
      </c>
      <c r="C39" s="36" t="s">
        <v>432</v>
      </c>
      <c r="D39" s="36" t="s">
        <v>476</v>
      </c>
      <c r="E39" s="37" t="s">
        <v>477</v>
      </c>
      <c r="F39" s="36" t="s">
        <v>454</v>
      </c>
      <c r="G39" s="60">
        <v>75</v>
      </c>
      <c r="H39" s="35" t="s">
        <v>435</v>
      </c>
      <c r="I39" s="35" t="s">
        <v>453</v>
      </c>
      <c r="J39" s="39" t="s">
        <v>536</v>
      </c>
      <c r="K39" s="40"/>
      <c r="L39" s="40" t="s">
        <v>462</v>
      </c>
      <c r="M39" s="40"/>
      <c r="N39" s="40"/>
      <c r="O39" s="41"/>
    </row>
    <row r="40" spans="1:15" ht="12">
      <c r="A40" s="210" t="s">
        <v>472</v>
      </c>
      <c r="B40" s="42" t="s">
        <v>486</v>
      </c>
      <c r="C40" s="43" t="s">
        <v>409</v>
      </c>
      <c r="D40" s="43" t="s">
        <v>475</v>
      </c>
      <c r="E40" s="44"/>
      <c r="F40" s="43" t="s">
        <v>424</v>
      </c>
      <c r="G40" s="45">
        <v>0.2</v>
      </c>
      <c r="H40" s="42" t="s">
        <v>410</v>
      </c>
      <c r="I40" s="42" t="s">
        <v>499</v>
      </c>
      <c r="J40" s="46"/>
      <c r="K40" s="46"/>
      <c r="L40" s="47"/>
      <c r="M40" s="47"/>
      <c r="N40" s="47"/>
      <c r="O40" s="48"/>
    </row>
    <row r="41" spans="1:15" ht="12">
      <c r="A41" s="211"/>
      <c r="B41" s="14" t="s">
        <v>486</v>
      </c>
      <c r="C41" s="15" t="s">
        <v>409</v>
      </c>
      <c r="D41" s="15" t="s">
        <v>482</v>
      </c>
      <c r="E41" s="16" t="s">
        <v>477</v>
      </c>
      <c r="F41" s="15" t="s">
        <v>433</v>
      </c>
      <c r="G41" s="17">
        <v>0.3</v>
      </c>
      <c r="H41" s="14" t="s">
        <v>410</v>
      </c>
      <c r="I41" s="14" t="s">
        <v>500</v>
      </c>
      <c r="J41" s="18"/>
      <c r="K41" s="18"/>
      <c r="L41" s="19"/>
      <c r="M41" s="19"/>
      <c r="N41" s="19"/>
      <c r="O41" s="20"/>
    </row>
    <row r="42" spans="1:15" ht="12">
      <c r="A42" s="211"/>
      <c r="B42" s="14" t="s">
        <v>486</v>
      </c>
      <c r="C42" s="15" t="s">
        <v>409</v>
      </c>
      <c r="D42" s="15" t="s">
        <v>483</v>
      </c>
      <c r="E42" s="16" t="s">
        <v>477</v>
      </c>
      <c r="F42" s="15" t="s">
        <v>433</v>
      </c>
      <c r="G42" s="17">
        <v>0.08</v>
      </c>
      <c r="H42" s="14" t="s">
        <v>410</v>
      </c>
      <c r="I42" s="14" t="s">
        <v>501</v>
      </c>
      <c r="J42" s="18"/>
      <c r="K42" s="18"/>
      <c r="L42" s="19"/>
      <c r="M42" s="19"/>
      <c r="N42" s="19"/>
      <c r="O42" s="20"/>
    </row>
    <row r="43" spans="1:15" ht="12">
      <c r="A43" s="211"/>
      <c r="B43" s="14" t="s">
        <v>486</v>
      </c>
      <c r="C43" s="15" t="s">
        <v>409</v>
      </c>
      <c r="D43" s="15" t="s">
        <v>488</v>
      </c>
      <c r="E43" s="16" t="s">
        <v>477</v>
      </c>
      <c r="F43" s="15" t="s">
        <v>473</v>
      </c>
      <c r="G43" s="17" t="s">
        <v>490</v>
      </c>
      <c r="H43" s="14" t="s">
        <v>410</v>
      </c>
      <c r="I43" s="14" t="s">
        <v>502</v>
      </c>
      <c r="J43" s="18" t="s">
        <v>560</v>
      </c>
      <c r="K43" s="18"/>
      <c r="L43" s="19"/>
      <c r="M43" s="19"/>
      <c r="N43" s="19"/>
      <c r="O43" s="20"/>
    </row>
    <row r="44" spans="1:15" ht="12">
      <c r="A44" s="211"/>
      <c r="B44" s="14" t="s">
        <v>486</v>
      </c>
      <c r="C44" s="15" t="s">
        <v>409</v>
      </c>
      <c r="D44" s="15" t="s">
        <v>489</v>
      </c>
      <c r="E44" s="16" t="s">
        <v>477</v>
      </c>
      <c r="F44" s="15" t="s">
        <v>473</v>
      </c>
      <c r="G44" s="17">
        <v>0.3</v>
      </c>
      <c r="H44" s="14" t="s">
        <v>410</v>
      </c>
      <c r="I44" s="14" t="s">
        <v>503</v>
      </c>
      <c r="J44" s="18"/>
      <c r="K44" s="18"/>
      <c r="L44" s="19"/>
      <c r="M44" s="19"/>
      <c r="N44" s="19"/>
      <c r="O44" s="20"/>
    </row>
    <row r="45" spans="1:15" ht="12">
      <c r="A45" s="211"/>
      <c r="B45" s="14" t="s">
        <v>487</v>
      </c>
      <c r="C45" s="15" t="s">
        <v>409</v>
      </c>
      <c r="D45" s="15" t="s">
        <v>482</v>
      </c>
      <c r="E45" s="16" t="s">
        <v>477</v>
      </c>
      <c r="F45" s="15" t="s">
        <v>424</v>
      </c>
      <c r="G45" s="17">
        <v>0.12</v>
      </c>
      <c r="H45" s="14" t="s">
        <v>410</v>
      </c>
      <c r="I45" s="14" t="s">
        <v>506</v>
      </c>
      <c r="J45" s="18"/>
      <c r="K45" s="18"/>
      <c r="L45" s="19"/>
      <c r="M45" s="19"/>
      <c r="N45" s="19"/>
      <c r="O45" s="20"/>
    </row>
    <row r="46" spans="1:15" ht="12">
      <c r="A46" s="211"/>
      <c r="B46" s="14" t="s">
        <v>487</v>
      </c>
      <c r="C46" s="15" t="s">
        <v>409</v>
      </c>
      <c r="D46" s="15" t="s">
        <v>483</v>
      </c>
      <c r="E46" s="16" t="s">
        <v>477</v>
      </c>
      <c r="F46" s="15" t="s">
        <v>424</v>
      </c>
      <c r="G46" s="17">
        <v>0.08</v>
      </c>
      <c r="H46" s="14" t="s">
        <v>410</v>
      </c>
      <c r="I46" s="14" t="s">
        <v>507</v>
      </c>
      <c r="J46" s="18"/>
      <c r="K46" s="18"/>
      <c r="L46" s="19"/>
      <c r="M46" s="19"/>
      <c r="N46" s="19"/>
      <c r="O46" s="20"/>
    </row>
    <row r="47" spans="1:15" ht="12">
      <c r="A47" s="211"/>
      <c r="B47" s="14" t="s">
        <v>487</v>
      </c>
      <c r="C47" s="15" t="s">
        <v>409</v>
      </c>
      <c r="D47" s="15" t="s">
        <v>491</v>
      </c>
      <c r="E47" s="16" t="s">
        <v>477</v>
      </c>
      <c r="F47" s="15" t="s">
        <v>424</v>
      </c>
      <c r="G47" s="17">
        <v>0.06</v>
      </c>
      <c r="H47" s="14" t="s">
        <v>410</v>
      </c>
      <c r="I47" s="14" t="s">
        <v>522</v>
      </c>
      <c r="J47" s="18"/>
      <c r="K47" s="18"/>
      <c r="L47" s="19"/>
      <c r="M47" s="19"/>
      <c r="N47" s="19"/>
      <c r="O47" s="20"/>
    </row>
    <row r="48" spans="1:15" ht="12">
      <c r="A48" s="211"/>
      <c r="B48" s="14" t="s">
        <v>487</v>
      </c>
      <c r="C48" s="15" t="s">
        <v>409</v>
      </c>
      <c r="D48" s="15" t="s">
        <v>482</v>
      </c>
      <c r="E48" s="16" t="s">
        <v>477</v>
      </c>
      <c r="F48" s="15" t="s">
        <v>492</v>
      </c>
      <c r="G48" s="17">
        <v>0.3</v>
      </c>
      <c r="H48" s="14" t="s">
        <v>410</v>
      </c>
      <c r="I48" s="14" t="s">
        <v>508</v>
      </c>
      <c r="J48" s="18"/>
      <c r="K48" s="18"/>
      <c r="L48" s="19"/>
      <c r="M48" s="19"/>
      <c r="N48" s="19"/>
      <c r="O48" s="20"/>
    </row>
    <row r="49" spans="1:15" ht="12">
      <c r="A49" s="211"/>
      <c r="B49" s="14" t="s">
        <v>487</v>
      </c>
      <c r="C49" s="15" t="s">
        <v>409</v>
      </c>
      <c r="D49" s="15" t="s">
        <v>483</v>
      </c>
      <c r="E49" s="16" t="s">
        <v>477</v>
      </c>
      <c r="F49" s="15" t="s">
        <v>492</v>
      </c>
      <c r="G49" s="17">
        <v>0.2</v>
      </c>
      <c r="H49" s="14" t="s">
        <v>410</v>
      </c>
      <c r="I49" s="14" t="s">
        <v>509</v>
      </c>
      <c r="J49" s="18"/>
      <c r="K49" s="18"/>
      <c r="L49" s="19"/>
      <c r="M49" s="19"/>
      <c r="N49" s="19"/>
      <c r="O49" s="20"/>
    </row>
    <row r="50" spans="1:15" ht="12">
      <c r="A50" s="211"/>
      <c r="B50" s="14" t="s">
        <v>487</v>
      </c>
      <c r="C50" s="15" t="s">
        <v>409</v>
      </c>
      <c r="D50" s="15" t="s">
        <v>491</v>
      </c>
      <c r="E50" s="16" t="s">
        <v>477</v>
      </c>
      <c r="F50" s="15" t="s">
        <v>492</v>
      </c>
      <c r="G50" s="17">
        <v>0.1</v>
      </c>
      <c r="H50" s="14" t="s">
        <v>410</v>
      </c>
      <c r="I50" s="14" t="s">
        <v>521</v>
      </c>
      <c r="J50" s="18"/>
      <c r="K50" s="18"/>
      <c r="L50" s="19"/>
      <c r="M50" s="19"/>
      <c r="N50" s="19"/>
      <c r="O50" s="20"/>
    </row>
    <row r="51" spans="1:15" ht="12">
      <c r="A51" s="211"/>
      <c r="B51" s="14" t="s">
        <v>487</v>
      </c>
      <c r="C51" s="15" t="s">
        <v>409</v>
      </c>
      <c r="D51" s="15" t="s">
        <v>482</v>
      </c>
      <c r="E51" s="16" t="s">
        <v>477</v>
      </c>
      <c r="F51" s="15" t="s">
        <v>433</v>
      </c>
      <c r="G51" s="17">
        <v>0.3</v>
      </c>
      <c r="H51" s="14" t="s">
        <v>410</v>
      </c>
      <c r="I51" s="14" t="s">
        <v>510</v>
      </c>
      <c r="J51" s="18"/>
      <c r="K51" s="18"/>
      <c r="L51" s="19"/>
      <c r="M51" s="19"/>
      <c r="N51" s="19"/>
      <c r="O51" s="20"/>
    </row>
    <row r="52" spans="1:15" ht="12">
      <c r="A52" s="211"/>
      <c r="B52" s="14" t="s">
        <v>487</v>
      </c>
      <c r="C52" s="15" t="s">
        <v>409</v>
      </c>
      <c r="D52" s="15" t="s">
        <v>483</v>
      </c>
      <c r="E52" s="16" t="s">
        <v>477</v>
      </c>
      <c r="F52" s="15" t="s">
        <v>433</v>
      </c>
      <c r="G52" s="17">
        <v>0.08</v>
      </c>
      <c r="H52" s="14" t="s">
        <v>410</v>
      </c>
      <c r="I52" s="14" t="s">
        <v>511</v>
      </c>
      <c r="J52" s="18"/>
      <c r="K52" s="18"/>
      <c r="L52" s="19"/>
      <c r="M52" s="19"/>
      <c r="N52" s="19"/>
      <c r="O52" s="20"/>
    </row>
    <row r="53" spans="1:15" ht="12">
      <c r="A53" s="211"/>
      <c r="B53" s="14" t="s">
        <v>487</v>
      </c>
      <c r="C53" s="15" t="s">
        <v>409</v>
      </c>
      <c r="D53" s="15" t="s">
        <v>491</v>
      </c>
      <c r="E53" s="16" t="s">
        <v>477</v>
      </c>
      <c r="F53" s="15" t="s">
        <v>433</v>
      </c>
      <c r="G53" s="17">
        <v>0.05</v>
      </c>
      <c r="H53" s="14" t="s">
        <v>410</v>
      </c>
      <c r="I53" s="14" t="s">
        <v>520</v>
      </c>
      <c r="J53" s="18"/>
      <c r="K53" s="18"/>
      <c r="L53" s="19"/>
      <c r="M53" s="19"/>
      <c r="N53" s="19"/>
      <c r="O53" s="20"/>
    </row>
    <row r="54" spans="1:15" ht="12">
      <c r="A54" s="211"/>
      <c r="B54" s="14" t="s">
        <v>487</v>
      </c>
      <c r="C54" s="15" t="s">
        <v>409</v>
      </c>
      <c r="D54" s="15" t="s">
        <v>482</v>
      </c>
      <c r="E54" s="16" t="s">
        <v>477</v>
      </c>
      <c r="F54" s="15" t="s">
        <v>493</v>
      </c>
      <c r="G54" s="17">
        <v>0.3</v>
      </c>
      <c r="H54" s="14" t="s">
        <v>410</v>
      </c>
      <c r="I54" s="14" t="s">
        <v>512</v>
      </c>
      <c r="J54" s="18"/>
      <c r="K54" s="18"/>
      <c r="L54" s="19"/>
      <c r="M54" s="19"/>
      <c r="N54" s="19"/>
      <c r="O54" s="20"/>
    </row>
    <row r="55" spans="1:15" ht="12">
      <c r="A55" s="211"/>
      <c r="B55" s="14" t="s">
        <v>487</v>
      </c>
      <c r="C55" s="15" t="s">
        <v>409</v>
      </c>
      <c r="D55" s="15" t="s">
        <v>483</v>
      </c>
      <c r="E55" s="16" t="s">
        <v>477</v>
      </c>
      <c r="F55" s="15" t="s">
        <v>493</v>
      </c>
      <c r="G55" s="17">
        <v>0.08</v>
      </c>
      <c r="H55" s="14" t="s">
        <v>410</v>
      </c>
      <c r="I55" s="14" t="s">
        <v>513</v>
      </c>
      <c r="J55" s="18"/>
      <c r="K55" s="18"/>
      <c r="L55" s="19"/>
      <c r="M55" s="19"/>
      <c r="N55" s="19"/>
      <c r="O55" s="20"/>
    </row>
    <row r="56" spans="1:15" ht="12">
      <c r="A56" s="211"/>
      <c r="B56" s="14" t="s">
        <v>487</v>
      </c>
      <c r="C56" s="15" t="s">
        <v>409</v>
      </c>
      <c r="D56" s="15" t="s">
        <v>491</v>
      </c>
      <c r="E56" s="16" t="s">
        <v>477</v>
      </c>
      <c r="F56" s="15" t="s">
        <v>493</v>
      </c>
      <c r="G56" s="17">
        <v>0.06</v>
      </c>
      <c r="H56" s="14" t="s">
        <v>410</v>
      </c>
      <c r="I56" s="14" t="s">
        <v>519</v>
      </c>
      <c r="J56" s="18"/>
      <c r="K56" s="18"/>
      <c r="L56" s="19"/>
      <c r="M56" s="19"/>
      <c r="N56" s="19"/>
      <c r="O56" s="20"/>
    </row>
    <row r="57" spans="1:15" ht="12">
      <c r="A57" s="211"/>
      <c r="B57" s="14" t="s">
        <v>487</v>
      </c>
      <c r="C57" s="15" t="s">
        <v>409</v>
      </c>
      <c r="D57" s="15" t="s">
        <v>483</v>
      </c>
      <c r="E57" s="16" t="s">
        <v>477</v>
      </c>
      <c r="F57" s="15" t="s">
        <v>493</v>
      </c>
      <c r="G57" s="17">
        <v>0.1</v>
      </c>
      <c r="H57" s="14" t="s">
        <v>410</v>
      </c>
      <c r="I57" s="14" t="s">
        <v>514</v>
      </c>
      <c r="J57" s="18" t="s">
        <v>494</v>
      </c>
      <c r="K57" s="18"/>
      <c r="L57" s="19"/>
      <c r="M57" s="19"/>
      <c r="N57" s="19"/>
      <c r="O57" s="20"/>
    </row>
    <row r="58" spans="1:15" ht="12">
      <c r="A58" s="211"/>
      <c r="B58" s="21" t="s">
        <v>419</v>
      </c>
      <c r="C58" s="5" t="s">
        <v>423</v>
      </c>
      <c r="D58" s="5" t="s">
        <v>475</v>
      </c>
      <c r="E58" s="22"/>
      <c r="F58" s="5" t="s">
        <v>450</v>
      </c>
      <c r="G58" s="23">
        <v>2</v>
      </c>
      <c r="H58" s="21" t="s">
        <v>439</v>
      </c>
      <c r="I58" s="21" t="s">
        <v>504</v>
      </c>
      <c r="J58" s="24" t="s">
        <v>442</v>
      </c>
      <c r="K58" s="24" t="s">
        <v>498</v>
      </c>
      <c r="L58" s="25"/>
      <c r="M58" s="25"/>
      <c r="N58" s="25"/>
      <c r="O58" s="26"/>
    </row>
    <row r="59" spans="1:15" ht="12">
      <c r="A59" s="211"/>
      <c r="B59" s="21" t="s">
        <v>419</v>
      </c>
      <c r="C59" s="5" t="s">
        <v>423</v>
      </c>
      <c r="D59" s="5" t="s">
        <v>475</v>
      </c>
      <c r="E59" s="22"/>
      <c r="F59" s="5" t="s">
        <v>450</v>
      </c>
      <c r="G59" s="23">
        <v>1.5</v>
      </c>
      <c r="H59" s="21" t="s">
        <v>439</v>
      </c>
      <c r="I59" s="21" t="s">
        <v>505</v>
      </c>
      <c r="J59" s="24" t="s">
        <v>495</v>
      </c>
      <c r="K59" s="24" t="s">
        <v>498</v>
      </c>
      <c r="L59" s="25"/>
      <c r="M59" s="25"/>
      <c r="N59" s="25"/>
      <c r="O59" s="26"/>
    </row>
    <row r="60" spans="1:15" ht="12">
      <c r="A60" s="211"/>
      <c r="B60" s="21" t="s">
        <v>419</v>
      </c>
      <c r="C60" s="5" t="s">
        <v>423</v>
      </c>
      <c r="D60" s="5" t="s">
        <v>475</v>
      </c>
      <c r="E60" s="22"/>
      <c r="F60" s="5" t="s">
        <v>433</v>
      </c>
      <c r="G60" s="23">
        <v>0.96</v>
      </c>
      <c r="H60" s="21" t="s">
        <v>496</v>
      </c>
      <c r="I60" s="21" t="s">
        <v>515</v>
      </c>
      <c r="J60" s="24" t="s">
        <v>442</v>
      </c>
      <c r="K60" s="24" t="s">
        <v>498</v>
      </c>
      <c r="L60" s="25"/>
      <c r="M60" s="25"/>
      <c r="N60" s="25"/>
      <c r="O60" s="26"/>
    </row>
    <row r="61" spans="1:15" ht="12">
      <c r="A61" s="211"/>
      <c r="B61" s="21" t="s">
        <v>419</v>
      </c>
      <c r="C61" s="5" t="s">
        <v>423</v>
      </c>
      <c r="D61" s="5" t="s">
        <v>475</v>
      </c>
      <c r="E61" s="22"/>
      <c r="F61" s="5" t="s">
        <v>433</v>
      </c>
      <c r="G61" s="23">
        <v>0.72</v>
      </c>
      <c r="H61" s="21" t="s">
        <v>496</v>
      </c>
      <c r="I61" s="21" t="s">
        <v>516</v>
      </c>
      <c r="J61" s="24" t="s">
        <v>495</v>
      </c>
      <c r="K61" s="24" t="s">
        <v>498</v>
      </c>
      <c r="L61" s="25"/>
      <c r="M61" s="25"/>
      <c r="N61" s="25"/>
      <c r="O61" s="26"/>
    </row>
    <row r="62" spans="1:15" ht="12">
      <c r="A62" s="211"/>
      <c r="B62" s="21" t="s">
        <v>419</v>
      </c>
      <c r="C62" s="5" t="s">
        <v>423</v>
      </c>
      <c r="D62" s="5" t="s">
        <v>475</v>
      </c>
      <c r="E62" s="22"/>
      <c r="F62" s="5" t="s">
        <v>437</v>
      </c>
      <c r="G62" s="23">
        <v>1.92</v>
      </c>
      <c r="H62" s="21" t="s">
        <v>410</v>
      </c>
      <c r="I62" s="21" t="s">
        <v>517</v>
      </c>
      <c r="J62" s="24" t="s">
        <v>442</v>
      </c>
      <c r="K62" s="24" t="s">
        <v>497</v>
      </c>
      <c r="L62" s="25"/>
      <c r="M62" s="25"/>
      <c r="N62" s="25"/>
      <c r="O62" s="26"/>
    </row>
    <row r="63" spans="1:15" ht="12">
      <c r="A63" s="211"/>
      <c r="B63" s="21" t="s">
        <v>419</v>
      </c>
      <c r="C63" s="5" t="s">
        <v>423</v>
      </c>
      <c r="D63" s="5" t="s">
        <v>475</v>
      </c>
      <c r="E63" s="22"/>
      <c r="F63" s="5" t="s">
        <v>437</v>
      </c>
      <c r="G63" s="23">
        <v>1.57</v>
      </c>
      <c r="H63" s="21" t="s">
        <v>410</v>
      </c>
      <c r="I63" s="21" t="s">
        <v>518</v>
      </c>
      <c r="J63" s="24" t="s">
        <v>495</v>
      </c>
      <c r="K63" s="24" t="s">
        <v>497</v>
      </c>
      <c r="L63" s="25"/>
      <c r="M63" s="25"/>
      <c r="N63" s="25"/>
      <c r="O63" s="26"/>
    </row>
    <row r="64" spans="1:15" ht="12">
      <c r="A64" s="211"/>
      <c r="B64" s="27" t="s">
        <v>481</v>
      </c>
      <c r="C64" s="28" t="s">
        <v>432</v>
      </c>
      <c r="D64" s="28" t="s">
        <v>524</v>
      </c>
      <c r="E64" s="29" t="s">
        <v>477</v>
      </c>
      <c r="F64" s="28" t="s">
        <v>437</v>
      </c>
      <c r="G64" s="30">
        <v>0.3</v>
      </c>
      <c r="H64" s="27" t="s">
        <v>410</v>
      </c>
      <c r="I64" s="27" t="s">
        <v>525</v>
      </c>
      <c r="J64" s="31" t="s">
        <v>442</v>
      </c>
      <c r="K64" s="31" t="s">
        <v>536</v>
      </c>
      <c r="L64" s="31" t="s">
        <v>537</v>
      </c>
      <c r="M64" s="31" t="s">
        <v>539</v>
      </c>
      <c r="N64" s="32" t="s">
        <v>544</v>
      </c>
      <c r="O64" s="33" t="s">
        <v>542</v>
      </c>
    </row>
    <row r="65" spans="1:15" ht="12">
      <c r="A65" s="211"/>
      <c r="B65" s="27" t="s">
        <v>481</v>
      </c>
      <c r="C65" s="28" t="s">
        <v>432</v>
      </c>
      <c r="D65" s="28" t="s">
        <v>527</v>
      </c>
      <c r="E65" s="29" t="s">
        <v>477</v>
      </c>
      <c r="F65" s="28" t="s">
        <v>528</v>
      </c>
      <c r="G65" s="30">
        <v>0.3</v>
      </c>
      <c r="H65" s="27" t="s">
        <v>410</v>
      </c>
      <c r="I65" s="27" t="s">
        <v>530</v>
      </c>
      <c r="J65" s="31" t="s">
        <v>533</v>
      </c>
      <c r="K65" s="31" t="s">
        <v>536</v>
      </c>
      <c r="L65" s="31" t="s">
        <v>540</v>
      </c>
      <c r="M65" s="31" t="s">
        <v>541</v>
      </c>
      <c r="N65" s="32" t="s">
        <v>544</v>
      </c>
      <c r="O65" s="33" t="s">
        <v>542</v>
      </c>
    </row>
    <row r="66" spans="1:15" ht="12">
      <c r="A66" s="211"/>
      <c r="B66" s="27" t="s">
        <v>481</v>
      </c>
      <c r="C66" s="28" t="s">
        <v>432</v>
      </c>
      <c r="D66" s="28" t="s">
        <v>527</v>
      </c>
      <c r="E66" s="29" t="s">
        <v>477</v>
      </c>
      <c r="F66" s="28" t="s">
        <v>529</v>
      </c>
      <c r="G66" s="30">
        <v>0.38</v>
      </c>
      <c r="H66" s="27" t="s">
        <v>410</v>
      </c>
      <c r="I66" s="27" t="s">
        <v>530</v>
      </c>
      <c r="J66" s="31" t="s">
        <v>533</v>
      </c>
      <c r="K66" s="31" t="s">
        <v>536</v>
      </c>
      <c r="L66" s="31" t="s">
        <v>540</v>
      </c>
      <c r="M66" s="31" t="s">
        <v>541</v>
      </c>
      <c r="N66" s="32" t="s">
        <v>544</v>
      </c>
      <c r="O66" s="33" t="s">
        <v>542</v>
      </c>
    </row>
    <row r="67" spans="1:15" ht="12">
      <c r="A67" s="211"/>
      <c r="B67" s="27" t="s">
        <v>481</v>
      </c>
      <c r="C67" s="28" t="s">
        <v>432</v>
      </c>
      <c r="D67" s="28" t="s">
        <v>527</v>
      </c>
      <c r="E67" s="29" t="s">
        <v>477</v>
      </c>
      <c r="F67" s="28" t="s">
        <v>547</v>
      </c>
      <c r="G67" s="30">
        <v>0.3</v>
      </c>
      <c r="H67" s="27" t="s">
        <v>410</v>
      </c>
      <c r="I67" s="27" t="s">
        <v>545</v>
      </c>
      <c r="J67" s="31" t="s">
        <v>546</v>
      </c>
      <c r="K67" s="31" t="s">
        <v>536</v>
      </c>
      <c r="L67" s="32"/>
      <c r="M67" s="32"/>
      <c r="N67" s="32" t="s">
        <v>544</v>
      </c>
      <c r="O67" s="33" t="s">
        <v>542</v>
      </c>
    </row>
    <row r="68" spans="1:15" ht="12">
      <c r="A68" s="211"/>
      <c r="B68" s="27" t="s">
        <v>481</v>
      </c>
      <c r="C68" s="28" t="s">
        <v>432</v>
      </c>
      <c r="D68" s="28" t="s">
        <v>527</v>
      </c>
      <c r="E68" s="29" t="s">
        <v>477</v>
      </c>
      <c r="F68" s="28" t="s">
        <v>454</v>
      </c>
      <c r="G68" s="30">
        <v>0.4</v>
      </c>
      <c r="H68" s="27" t="s">
        <v>410</v>
      </c>
      <c r="I68" s="27" t="s">
        <v>545</v>
      </c>
      <c r="J68" s="31" t="s">
        <v>546</v>
      </c>
      <c r="K68" s="31" t="s">
        <v>536</v>
      </c>
      <c r="L68" s="32"/>
      <c r="M68" s="32"/>
      <c r="N68" s="32" t="s">
        <v>544</v>
      </c>
      <c r="O68" s="33" t="s">
        <v>542</v>
      </c>
    </row>
    <row r="69" spans="1:15" ht="12">
      <c r="A69" s="211"/>
      <c r="B69" s="27" t="s">
        <v>481</v>
      </c>
      <c r="C69" s="28" t="s">
        <v>432</v>
      </c>
      <c r="D69" s="28" t="s">
        <v>527</v>
      </c>
      <c r="E69" s="29" t="s">
        <v>477</v>
      </c>
      <c r="F69" s="28" t="s">
        <v>529</v>
      </c>
      <c r="G69" s="30">
        <v>0.45</v>
      </c>
      <c r="H69" s="27" t="s">
        <v>410</v>
      </c>
      <c r="I69" s="27" t="s">
        <v>545</v>
      </c>
      <c r="J69" s="31" t="s">
        <v>546</v>
      </c>
      <c r="K69" s="31" t="s">
        <v>536</v>
      </c>
      <c r="L69" s="32"/>
      <c r="M69" s="32"/>
      <c r="N69" s="32" t="s">
        <v>544</v>
      </c>
      <c r="O69" s="33" t="s">
        <v>542</v>
      </c>
    </row>
    <row r="70" spans="1:15" ht="12">
      <c r="A70" s="211"/>
      <c r="B70" s="27" t="s">
        <v>531</v>
      </c>
      <c r="C70" s="28" t="s">
        <v>432</v>
      </c>
      <c r="D70" s="28" t="s">
        <v>475</v>
      </c>
      <c r="E70" s="29"/>
      <c r="F70" s="28" t="s">
        <v>437</v>
      </c>
      <c r="G70" s="34">
        <v>120</v>
      </c>
      <c r="H70" s="27" t="s">
        <v>532</v>
      </c>
      <c r="I70" s="27" t="s">
        <v>534</v>
      </c>
      <c r="J70" s="31" t="s">
        <v>442</v>
      </c>
      <c r="K70" s="31" t="s">
        <v>536</v>
      </c>
      <c r="L70" s="31" t="s">
        <v>543</v>
      </c>
      <c r="M70" s="32"/>
      <c r="N70" s="32" t="s">
        <v>544</v>
      </c>
      <c r="O70" s="33" t="s">
        <v>542</v>
      </c>
    </row>
    <row r="71" spans="1:15" ht="12">
      <c r="A71" s="211"/>
      <c r="B71" s="27" t="s">
        <v>1097</v>
      </c>
      <c r="C71" s="28" t="s">
        <v>432</v>
      </c>
      <c r="D71" s="28" t="s">
        <v>548</v>
      </c>
      <c r="E71" s="29" t="s">
        <v>477</v>
      </c>
      <c r="F71" s="28" t="s">
        <v>801</v>
      </c>
      <c r="G71" s="30">
        <v>0.22</v>
      </c>
      <c r="H71" s="27" t="s">
        <v>410</v>
      </c>
      <c r="I71" s="27" t="s">
        <v>551</v>
      </c>
      <c r="J71" s="31" t="s">
        <v>554</v>
      </c>
      <c r="K71" s="31"/>
      <c r="L71" s="32"/>
      <c r="M71" s="32"/>
      <c r="N71" s="32" t="s">
        <v>544</v>
      </c>
      <c r="O71" s="33"/>
    </row>
    <row r="72" spans="1:15" ht="12">
      <c r="A72" s="211"/>
      <c r="B72" s="27" t="s">
        <v>1097</v>
      </c>
      <c r="C72" s="28" t="s">
        <v>432</v>
      </c>
      <c r="D72" s="28" t="s">
        <v>549</v>
      </c>
      <c r="E72" s="29" t="s">
        <v>477</v>
      </c>
      <c r="F72" s="28" t="s">
        <v>801</v>
      </c>
      <c r="G72" s="30">
        <v>0.15</v>
      </c>
      <c r="H72" s="27" t="s">
        <v>410</v>
      </c>
      <c r="I72" s="27" t="s">
        <v>552</v>
      </c>
      <c r="J72" s="31" t="s">
        <v>554</v>
      </c>
      <c r="K72" s="31"/>
      <c r="L72" s="32"/>
      <c r="M72" s="32"/>
      <c r="N72" s="32" t="s">
        <v>544</v>
      </c>
      <c r="O72" s="33"/>
    </row>
    <row r="73" spans="1:15" ht="12.75" thickBot="1">
      <c r="A73" s="212"/>
      <c r="B73" s="35" t="s">
        <v>550</v>
      </c>
      <c r="C73" s="36" t="s">
        <v>432</v>
      </c>
      <c r="D73" s="36" t="s">
        <v>491</v>
      </c>
      <c r="E73" s="37" t="s">
        <v>477</v>
      </c>
      <c r="F73" s="36" t="s">
        <v>801</v>
      </c>
      <c r="G73" s="38">
        <v>0.2</v>
      </c>
      <c r="H73" s="35" t="s">
        <v>410</v>
      </c>
      <c r="I73" s="35" t="s">
        <v>553</v>
      </c>
      <c r="J73" s="39" t="s">
        <v>554</v>
      </c>
      <c r="K73" s="39"/>
      <c r="L73" s="40"/>
      <c r="M73" s="40"/>
      <c r="N73" s="40"/>
      <c r="O73" s="41" t="s">
        <v>555</v>
      </c>
    </row>
    <row r="74" spans="1:15" ht="12">
      <c r="A74" s="210" t="s">
        <v>556</v>
      </c>
      <c r="B74" s="42" t="s">
        <v>566</v>
      </c>
      <c r="C74" s="43" t="s">
        <v>409</v>
      </c>
      <c r="D74" s="43" t="s">
        <v>557</v>
      </c>
      <c r="E74" s="44" t="s">
        <v>477</v>
      </c>
      <c r="F74" s="43" t="s">
        <v>564</v>
      </c>
      <c r="G74" s="45">
        <v>0.6</v>
      </c>
      <c r="H74" s="42" t="s">
        <v>410</v>
      </c>
      <c r="I74" s="42" t="s">
        <v>559</v>
      </c>
      <c r="J74" s="46" t="s">
        <v>565</v>
      </c>
      <c r="K74" s="46"/>
      <c r="L74" s="47"/>
      <c r="M74" s="47"/>
      <c r="N74" s="47"/>
      <c r="O74" s="48"/>
    </row>
    <row r="75" spans="1:15" ht="12">
      <c r="A75" s="211"/>
      <c r="B75" s="14" t="s">
        <v>566</v>
      </c>
      <c r="C75" s="15" t="s">
        <v>409</v>
      </c>
      <c r="D75" s="15" t="s">
        <v>558</v>
      </c>
      <c r="E75" s="16" t="s">
        <v>477</v>
      </c>
      <c r="F75" s="15" t="s">
        <v>564</v>
      </c>
      <c r="G75" s="17" t="s">
        <v>490</v>
      </c>
      <c r="H75" s="14" t="s">
        <v>410</v>
      </c>
      <c r="I75" s="14" t="s">
        <v>559</v>
      </c>
      <c r="J75" s="18" t="s">
        <v>565</v>
      </c>
      <c r="K75" s="18" t="s">
        <v>1128</v>
      </c>
      <c r="L75" s="61"/>
      <c r="M75" s="61"/>
      <c r="N75" s="61"/>
      <c r="O75" s="62"/>
    </row>
    <row r="76" spans="1:15" ht="12">
      <c r="A76" s="211"/>
      <c r="B76" s="14" t="s">
        <v>567</v>
      </c>
      <c r="C76" s="15" t="s">
        <v>409</v>
      </c>
      <c r="D76" s="15" t="s">
        <v>561</v>
      </c>
      <c r="E76" s="16" t="s">
        <v>477</v>
      </c>
      <c r="F76" s="15" t="s">
        <v>564</v>
      </c>
      <c r="G76" s="17">
        <v>0.4</v>
      </c>
      <c r="H76" s="14" t="s">
        <v>410</v>
      </c>
      <c r="I76" s="14" t="s">
        <v>563</v>
      </c>
      <c r="J76" s="18" t="s">
        <v>565</v>
      </c>
      <c r="K76" s="63"/>
      <c r="L76" s="61"/>
      <c r="M76" s="61"/>
      <c r="N76" s="61"/>
      <c r="O76" s="62"/>
    </row>
    <row r="77" spans="1:15" ht="12">
      <c r="A77" s="211"/>
      <c r="B77" s="14" t="s">
        <v>567</v>
      </c>
      <c r="C77" s="64" t="s">
        <v>409</v>
      </c>
      <c r="D77" s="64" t="s">
        <v>562</v>
      </c>
      <c r="E77" s="65" t="s">
        <v>477</v>
      </c>
      <c r="F77" s="15" t="s">
        <v>564</v>
      </c>
      <c r="G77" s="66" t="s">
        <v>490</v>
      </c>
      <c r="H77" s="67" t="s">
        <v>410</v>
      </c>
      <c r="I77" s="14" t="s">
        <v>563</v>
      </c>
      <c r="J77" s="18" t="s">
        <v>565</v>
      </c>
      <c r="K77" s="18" t="s">
        <v>1129</v>
      </c>
      <c r="L77" s="61"/>
      <c r="M77" s="61"/>
      <c r="N77" s="61"/>
      <c r="O77" s="62"/>
    </row>
    <row r="78" spans="1:15" ht="12">
      <c r="A78" s="211"/>
      <c r="B78" s="14" t="s">
        <v>567</v>
      </c>
      <c r="C78" s="64" t="s">
        <v>409</v>
      </c>
      <c r="D78" s="15" t="s">
        <v>491</v>
      </c>
      <c r="E78" s="65" t="s">
        <v>477</v>
      </c>
      <c r="F78" s="15" t="s">
        <v>564</v>
      </c>
      <c r="G78" s="66">
        <v>0.1</v>
      </c>
      <c r="H78" s="67" t="s">
        <v>410</v>
      </c>
      <c r="I78" s="14" t="s">
        <v>563</v>
      </c>
      <c r="J78" s="18" t="s">
        <v>565</v>
      </c>
      <c r="K78" s="63"/>
      <c r="L78" s="61"/>
      <c r="M78" s="61"/>
      <c r="N78" s="61"/>
      <c r="O78" s="62"/>
    </row>
    <row r="79" spans="1:15" ht="12">
      <c r="A79" s="211"/>
      <c r="B79" s="67" t="s">
        <v>419</v>
      </c>
      <c r="C79" s="64" t="s">
        <v>409</v>
      </c>
      <c r="D79" s="64" t="s">
        <v>573</v>
      </c>
      <c r="E79" s="65" t="s">
        <v>477</v>
      </c>
      <c r="F79" s="64" t="s">
        <v>421</v>
      </c>
      <c r="G79" s="66">
        <v>0.03</v>
      </c>
      <c r="H79" s="67" t="s">
        <v>569</v>
      </c>
      <c r="I79" s="14" t="s">
        <v>575</v>
      </c>
      <c r="J79" s="18" t="s">
        <v>590</v>
      </c>
      <c r="K79" s="63"/>
      <c r="L79" s="61"/>
      <c r="M79" s="61"/>
      <c r="N79" s="61"/>
      <c r="O79" s="62"/>
    </row>
    <row r="80" spans="1:15" ht="12">
      <c r="A80" s="211"/>
      <c r="B80" s="67" t="s">
        <v>419</v>
      </c>
      <c r="C80" s="64" t="s">
        <v>409</v>
      </c>
      <c r="D80" s="15" t="s">
        <v>572</v>
      </c>
      <c r="E80" s="65" t="s">
        <v>477</v>
      </c>
      <c r="F80" s="64" t="s">
        <v>421</v>
      </c>
      <c r="G80" s="66">
        <v>0.02</v>
      </c>
      <c r="H80" s="67" t="s">
        <v>569</v>
      </c>
      <c r="I80" s="14" t="s">
        <v>575</v>
      </c>
      <c r="J80" s="18" t="s">
        <v>590</v>
      </c>
      <c r="K80" s="63"/>
      <c r="L80" s="61"/>
      <c r="M80" s="61"/>
      <c r="N80" s="61"/>
      <c r="O80" s="62"/>
    </row>
    <row r="81" spans="1:15" ht="12">
      <c r="A81" s="211"/>
      <c r="B81" s="67" t="s">
        <v>568</v>
      </c>
      <c r="C81" s="64" t="s">
        <v>409</v>
      </c>
      <c r="D81" s="15" t="s">
        <v>571</v>
      </c>
      <c r="E81" s="65" t="s">
        <v>477</v>
      </c>
      <c r="F81" s="64" t="s">
        <v>421</v>
      </c>
      <c r="G81" s="66">
        <v>0.02</v>
      </c>
      <c r="H81" s="67" t="s">
        <v>569</v>
      </c>
      <c r="I81" s="14" t="s">
        <v>575</v>
      </c>
      <c r="J81" s="18" t="s">
        <v>590</v>
      </c>
      <c r="K81" s="63"/>
      <c r="L81" s="61"/>
      <c r="M81" s="61"/>
      <c r="N81" s="61"/>
      <c r="O81" s="62"/>
    </row>
    <row r="82" spans="1:15" ht="12">
      <c r="A82" s="211"/>
      <c r="B82" s="67" t="s">
        <v>570</v>
      </c>
      <c r="C82" s="64" t="s">
        <v>409</v>
      </c>
      <c r="D82" s="15" t="s">
        <v>571</v>
      </c>
      <c r="E82" s="65" t="s">
        <v>477</v>
      </c>
      <c r="F82" s="64" t="s">
        <v>421</v>
      </c>
      <c r="G82" s="66">
        <v>0.01</v>
      </c>
      <c r="H82" s="67" t="s">
        <v>569</v>
      </c>
      <c r="I82" s="14" t="s">
        <v>575</v>
      </c>
      <c r="J82" s="18" t="s">
        <v>590</v>
      </c>
      <c r="K82" s="63"/>
      <c r="L82" s="61"/>
      <c r="M82" s="61"/>
      <c r="N82" s="61"/>
      <c r="O82" s="62"/>
    </row>
    <row r="83" spans="1:15" ht="12">
      <c r="A83" s="211"/>
      <c r="B83" s="67" t="s">
        <v>568</v>
      </c>
      <c r="C83" s="64" t="s">
        <v>409</v>
      </c>
      <c r="D83" s="64" t="s">
        <v>574</v>
      </c>
      <c r="E83" s="65" t="s">
        <v>477</v>
      </c>
      <c r="F83" s="64" t="s">
        <v>459</v>
      </c>
      <c r="G83" s="66">
        <v>0.05</v>
      </c>
      <c r="H83" s="67" t="s">
        <v>569</v>
      </c>
      <c r="I83" s="14" t="s">
        <v>576</v>
      </c>
      <c r="J83" s="18" t="s">
        <v>590</v>
      </c>
      <c r="K83" s="63"/>
      <c r="L83" s="61"/>
      <c r="M83" s="61"/>
      <c r="N83" s="61"/>
      <c r="O83" s="62"/>
    </row>
    <row r="84" spans="1:15" ht="12">
      <c r="A84" s="211"/>
      <c r="B84" s="67" t="s">
        <v>570</v>
      </c>
      <c r="C84" s="64" t="s">
        <v>409</v>
      </c>
      <c r="D84" s="64" t="s">
        <v>574</v>
      </c>
      <c r="E84" s="65" t="s">
        <v>477</v>
      </c>
      <c r="F84" s="64" t="s">
        <v>459</v>
      </c>
      <c r="G84" s="66">
        <v>0.03</v>
      </c>
      <c r="H84" s="67" t="s">
        <v>569</v>
      </c>
      <c r="I84" s="14" t="s">
        <v>576</v>
      </c>
      <c r="J84" s="18" t="s">
        <v>590</v>
      </c>
      <c r="K84" s="63"/>
      <c r="L84" s="61"/>
      <c r="M84" s="61"/>
      <c r="N84" s="61"/>
      <c r="O84" s="62"/>
    </row>
    <row r="85" spans="1:15" ht="12">
      <c r="A85" s="211"/>
      <c r="B85" s="67" t="s">
        <v>419</v>
      </c>
      <c r="C85" s="64" t="s">
        <v>409</v>
      </c>
      <c r="D85" s="15" t="s">
        <v>491</v>
      </c>
      <c r="E85" s="65" t="s">
        <v>477</v>
      </c>
      <c r="F85" s="64" t="s">
        <v>459</v>
      </c>
      <c r="G85" s="66">
        <v>0.03</v>
      </c>
      <c r="H85" s="67" t="s">
        <v>569</v>
      </c>
      <c r="I85" s="14" t="s">
        <v>576</v>
      </c>
      <c r="J85" s="18" t="s">
        <v>590</v>
      </c>
      <c r="K85" s="63"/>
      <c r="L85" s="61"/>
      <c r="M85" s="61"/>
      <c r="N85" s="61"/>
      <c r="O85" s="62"/>
    </row>
    <row r="86" spans="1:15" ht="12">
      <c r="A86" s="211"/>
      <c r="B86" s="68" t="s">
        <v>419</v>
      </c>
      <c r="C86" s="69" t="s">
        <v>423</v>
      </c>
      <c r="D86" s="69" t="s">
        <v>475</v>
      </c>
      <c r="E86" s="70"/>
      <c r="F86" s="69" t="s">
        <v>580</v>
      </c>
      <c r="G86" s="71">
        <v>0.3</v>
      </c>
      <c r="H86" s="68" t="s">
        <v>439</v>
      </c>
      <c r="I86" s="21" t="s">
        <v>578</v>
      </c>
      <c r="J86" s="24" t="s">
        <v>565</v>
      </c>
      <c r="K86" s="72"/>
      <c r="L86" s="73"/>
      <c r="M86" s="73"/>
      <c r="N86" s="73"/>
      <c r="O86" s="74"/>
    </row>
    <row r="87" spans="1:15" ht="12">
      <c r="A87" s="211"/>
      <c r="B87" s="68" t="s">
        <v>419</v>
      </c>
      <c r="C87" s="69" t="s">
        <v>423</v>
      </c>
      <c r="D87" s="69" t="s">
        <v>475</v>
      </c>
      <c r="E87" s="70"/>
      <c r="F87" s="69" t="s">
        <v>420</v>
      </c>
      <c r="G87" s="71">
        <v>0.3</v>
      </c>
      <c r="H87" s="68" t="s">
        <v>439</v>
      </c>
      <c r="I87" s="21" t="s">
        <v>578</v>
      </c>
      <c r="J87" s="24" t="s">
        <v>565</v>
      </c>
      <c r="K87" s="72"/>
      <c r="L87" s="73"/>
      <c r="M87" s="73"/>
      <c r="N87" s="73"/>
      <c r="O87" s="74"/>
    </row>
    <row r="88" spans="1:15" ht="12">
      <c r="A88" s="211"/>
      <c r="B88" s="68" t="s">
        <v>419</v>
      </c>
      <c r="C88" s="69" t="s">
        <v>423</v>
      </c>
      <c r="D88" s="69" t="s">
        <v>475</v>
      </c>
      <c r="E88" s="70"/>
      <c r="F88" s="69" t="s">
        <v>421</v>
      </c>
      <c r="G88" s="71">
        <v>2</v>
      </c>
      <c r="H88" s="68" t="s">
        <v>439</v>
      </c>
      <c r="I88" s="21" t="s">
        <v>578</v>
      </c>
      <c r="J88" s="24" t="s">
        <v>565</v>
      </c>
      <c r="K88" s="72"/>
      <c r="L88" s="73"/>
      <c r="M88" s="72" t="s">
        <v>585</v>
      </c>
      <c r="N88" s="73"/>
      <c r="O88" s="74"/>
    </row>
    <row r="89" spans="1:15" ht="12">
      <c r="A89" s="211"/>
      <c r="B89" s="68" t="s">
        <v>419</v>
      </c>
      <c r="C89" s="69" t="s">
        <v>423</v>
      </c>
      <c r="D89" s="69" t="s">
        <v>475</v>
      </c>
      <c r="E89" s="70"/>
      <c r="F89" s="69" t="s">
        <v>459</v>
      </c>
      <c r="G89" s="71">
        <v>3.5</v>
      </c>
      <c r="H89" s="68" t="s">
        <v>410</v>
      </c>
      <c r="I89" s="21" t="s">
        <v>578</v>
      </c>
      <c r="J89" s="24" t="s">
        <v>565</v>
      </c>
      <c r="K89" s="72" t="s">
        <v>1098</v>
      </c>
      <c r="L89" s="73"/>
      <c r="M89" s="72" t="s">
        <v>581</v>
      </c>
      <c r="N89" s="73"/>
      <c r="O89" s="74"/>
    </row>
    <row r="90" spans="1:15" ht="12">
      <c r="A90" s="211"/>
      <c r="B90" s="68" t="s">
        <v>419</v>
      </c>
      <c r="C90" s="69" t="s">
        <v>423</v>
      </c>
      <c r="D90" s="69" t="s">
        <v>475</v>
      </c>
      <c r="E90" s="70"/>
      <c r="F90" s="69" t="s">
        <v>420</v>
      </c>
      <c r="G90" s="71">
        <v>0.3</v>
      </c>
      <c r="H90" s="68" t="s">
        <v>439</v>
      </c>
      <c r="I90" s="21" t="s">
        <v>579</v>
      </c>
      <c r="J90" s="24" t="s">
        <v>577</v>
      </c>
      <c r="K90" s="72"/>
      <c r="L90" s="73"/>
      <c r="M90" s="73"/>
      <c r="N90" s="73"/>
      <c r="O90" s="74"/>
    </row>
    <row r="91" spans="1:15" ht="12">
      <c r="A91" s="211"/>
      <c r="B91" s="68" t="s">
        <v>419</v>
      </c>
      <c r="C91" s="69" t="s">
        <v>423</v>
      </c>
      <c r="D91" s="69" t="s">
        <v>475</v>
      </c>
      <c r="E91" s="70"/>
      <c r="F91" s="69" t="s">
        <v>421</v>
      </c>
      <c r="G91" s="71">
        <v>1</v>
      </c>
      <c r="H91" s="68" t="s">
        <v>439</v>
      </c>
      <c r="I91" s="21" t="s">
        <v>579</v>
      </c>
      <c r="J91" s="24" t="s">
        <v>577</v>
      </c>
      <c r="K91" s="72"/>
      <c r="L91" s="73"/>
      <c r="M91" s="73"/>
      <c r="N91" s="73"/>
      <c r="O91" s="74"/>
    </row>
    <row r="92" spans="1:15" ht="12">
      <c r="A92" s="211"/>
      <c r="B92" s="68" t="s">
        <v>419</v>
      </c>
      <c r="C92" s="69" t="s">
        <v>423</v>
      </c>
      <c r="D92" s="69" t="s">
        <v>475</v>
      </c>
      <c r="E92" s="70"/>
      <c r="F92" s="69" t="s">
        <v>459</v>
      </c>
      <c r="G92" s="71">
        <v>1</v>
      </c>
      <c r="H92" s="68" t="s">
        <v>439</v>
      </c>
      <c r="I92" s="21" t="s">
        <v>579</v>
      </c>
      <c r="J92" s="24" t="s">
        <v>577</v>
      </c>
      <c r="K92" s="72"/>
      <c r="L92" s="73"/>
      <c r="M92" s="73"/>
      <c r="N92" s="73"/>
      <c r="O92" s="74"/>
    </row>
    <row r="93" spans="1:15" ht="12">
      <c r="A93" s="211"/>
      <c r="B93" s="68" t="s">
        <v>419</v>
      </c>
      <c r="C93" s="69" t="s">
        <v>423</v>
      </c>
      <c r="D93" s="69" t="s">
        <v>582</v>
      </c>
      <c r="E93" s="70" t="s">
        <v>477</v>
      </c>
      <c r="F93" s="69" t="s">
        <v>459</v>
      </c>
      <c r="G93" s="71">
        <v>3.5</v>
      </c>
      <c r="H93" s="68" t="s">
        <v>410</v>
      </c>
      <c r="I93" s="21" t="s">
        <v>583</v>
      </c>
      <c r="J93" s="24" t="s">
        <v>577</v>
      </c>
      <c r="K93" s="72" t="s">
        <v>584</v>
      </c>
      <c r="L93" s="73"/>
      <c r="M93" s="73"/>
      <c r="N93" s="73"/>
      <c r="O93" s="74"/>
    </row>
    <row r="94" spans="1:15" ht="12">
      <c r="A94" s="211"/>
      <c r="B94" s="75" t="s">
        <v>419</v>
      </c>
      <c r="C94" s="76" t="s">
        <v>432</v>
      </c>
      <c r="D94" s="76" t="s">
        <v>475</v>
      </c>
      <c r="E94" s="77"/>
      <c r="F94" s="76" t="s">
        <v>411</v>
      </c>
      <c r="G94" s="78">
        <v>0.2</v>
      </c>
      <c r="H94" s="75" t="s">
        <v>410</v>
      </c>
      <c r="I94" s="27" t="s">
        <v>589</v>
      </c>
      <c r="J94" s="79" t="s">
        <v>591</v>
      </c>
      <c r="K94" s="79" t="s">
        <v>592</v>
      </c>
      <c r="L94" s="80"/>
      <c r="M94" s="80"/>
      <c r="N94" s="80"/>
      <c r="O94" s="81"/>
    </row>
    <row r="95" spans="1:15" ht="12">
      <c r="A95" s="211"/>
      <c r="B95" s="75" t="s">
        <v>419</v>
      </c>
      <c r="C95" s="76" t="s">
        <v>432</v>
      </c>
      <c r="D95" s="76" t="s">
        <v>475</v>
      </c>
      <c r="E95" s="77"/>
      <c r="F95" s="76" t="s">
        <v>586</v>
      </c>
      <c r="G95" s="78">
        <v>0.25</v>
      </c>
      <c r="H95" s="75" t="s">
        <v>410</v>
      </c>
      <c r="I95" s="27" t="s">
        <v>589</v>
      </c>
      <c r="J95" s="79" t="s">
        <v>591</v>
      </c>
      <c r="K95" s="79" t="s">
        <v>592</v>
      </c>
      <c r="L95" s="80"/>
      <c r="M95" s="80"/>
      <c r="N95" s="80"/>
      <c r="O95" s="81"/>
    </row>
    <row r="96" spans="1:15" ht="12">
      <c r="A96" s="211"/>
      <c r="B96" s="75" t="s">
        <v>587</v>
      </c>
      <c r="C96" s="76" t="s">
        <v>432</v>
      </c>
      <c r="D96" s="76" t="s">
        <v>475</v>
      </c>
      <c r="E96" s="77"/>
      <c r="F96" s="76" t="s">
        <v>433</v>
      </c>
      <c r="G96" s="78">
        <v>0.38</v>
      </c>
      <c r="H96" s="75" t="s">
        <v>410</v>
      </c>
      <c r="I96" s="27" t="s">
        <v>589</v>
      </c>
      <c r="J96" s="79" t="s">
        <v>591</v>
      </c>
      <c r="K96" s="79" t="s">
        <v>592</v>
      </c>
      <c r="L96" s="80"/>
      <c r="M96" s="80"/>
      <c r="N96" s="80"/>
      <c r="O96" s="81"/>
    </row>
    <row r="97" spans="1:15" ht="12">
      <c r="A97" s="211"/>
      <c r="B97" s="75" t="s">
        <v>588</v>
      </c>
      <c r="C97" s="76" t="s">
        <v>432</v>
      </c>
      <c r="D97" s="76" t="s">
        <v>475</v>
      </c>
      <c r="E97" s="77"/>
      <c r="F97" s="76" t="s">
        <v>433</v>
      </c>
      <c r="G97" s="78">
        <v>1</v>
      </c>
      <c r="H97" s="75" t="s">
        <v>410</v>
      </c>
      <c r="I97" s="27" t="s">
        <v>589</v>
      </c>
      <c r="J97" s="79" t="s">
        <v>591</v>
      </c>
      <c r="K97" s="79" t="s">
        <v>592</v>
      </c>
      <c r="L97" s="80"/>
      <c r="M97" s="80"/>
      <c r="N97" s="80"/>
      <c r="O97" s="81"/>
    </row>
    <row r="98" spans="1:15" ht="12">
      <c r="A98" s="211"/>
      <c r="B98" s="27" t="s">
        <v>594</v>
      </c>
      <c r="C98" s="76" t="s">
        <v>432</v>
      </c>
      <c r="D98" s="28" t="s">
        <v>491</v>
      </c>
      <c r="E98" s="77" t="s">
        <v>477</v>
      </c>
      <c r="F98" s="76" t="s">
        <v>593</v>
      </c>
      <c r="G98" s="78">
        <v>0.3</v>
      </c>
      <c r="H98" s="75" t="s">
        <v>410</v>
      </c>
      <c r="I98" s="27" t="s">
        <v>604</v>
      </c>
      <c r="J98" s="79" t="s">
        <v>591</v>
      </c>
      <c r="K98" s="79"/>
      <c r="L98" s="80"/>
      <c r="M98" s="80"/>
      <c r="N98" s="80"/>
      <c r="O98" s="81"/>
    </row>
    <row r="99" spans="1:15" ht="12">
      <c r="A99" s="211"/>
      <c r="B99" s="27" t="s">
        <v>595</v>
      </c>
      <c r="C99" s="76" t="s">
        <v>432</v>
      </c>
      <c r="D99" s="28" t="s">
        <v>491</v>
      </c>
      <c r="E99" s="77" t="s">
        <v>477</v>
      </c>
      <c r="F99" s="76" t="s">
        <v>433</v>
      </c>
      <c r="G99" s="78">
        <v>0.45</v>
      </c>
      <c r="H99" s="75" t="s">
        <v>410</v>
      </c>
      <c r="I99" s="27" t="s">
        <v>604</v>
      </c>
      <c r="J99" s="79" t="s">
        <v>591</v>
      </c>
      <c r="K99" s="79"/>
      <c r="L99" s="80"/>
      <c r="M99" s="80"/>
      <c r="N99" s="80"/>
      <c r="O99" s="81"/>
    </row>
    <row r="100" spans="1:15" ht="12">
      <c r="A100" s="211"/>
      <c r="B100" s="27" t="s">
        <v>596</v>
      </c>
      <c r="C100" s="76" t="s">
        <v>432</v>
      </c>
      <c r="D100" s="28" t="s">
        <v>491</v>
      </c>
      <c r="E100" s="77" t="s">
        <v>477</v>
      </c>
      <c r="F100" s="76" t="s">
        <v>433</v>
      </c>
      <c r="G100" s="78">
        <v>0.5</v>
      </c>
      <c r="H100" s="75" t="s">
        <v>410</v>
      </c>
      <c r="I100" s="27" t="s">
        <v>604</v>
      </c>
      <c r="J100" s="79" t="s">
        <v>591</v>
      </c>
      <c r="K100" s="79"/>
      <c r="L100" s="80"/>
      <c r="M100" s="80"/>
      <c r="N100" s="80"/>
      <c r="O100" s="81"/>
    </row>
    <row r="101" spans="1:15" ht="12">
      <c r="A101" s="211"/>
      <c r="B101" s="27" t="s">
        <v>597</v>
      </c>
      <c r="C101" s="76" t="s">
        <v>432</v>
      </c>
      <c r="D101" s="28" t="s">
        <v>491</v>
      </c>
      <c r="E101" s="77" t="s">
        <v>477</v>
      </c>
      <c r="F101" s="76" t="s">
        <v>433</v>
      </c>
      <c r="G101" s="78">
        <v>0.7</v>
      </c>
      <c r="H101" s="75" t="s">
        <v>410</v>
      </c>
      <c r="I101" s="27" t="s">
        <v>604</v>
      </c>
      <c r="J101" s="79" t="s">
        <v>591</v>
      </c>
      <c r="K101" s="79"/>
      <c r="L101" s="80"/>
      <c r="M101" s="80"/>
      <c r="N101" s="80"/>
      <c r="O101" s="81"/>
    </row>
    <row r="102" spans="1:15" ht="12">
      <c r="A102" s="211"/>
      <c r="B102" s="27" t="s">
        <v>598</v>
      </c>
      <c r="C102" s="76" t="s">
        <v>432</v>
      </c>
      <c r="D102" s="28" t="s">
        <v>491</v>
      </c>
      <c r="E102" s="77" t="s">
        <v>477</v>
      </c>
      <c r="F102" s="76" t="s">
        <v>433</v>
      </c>
      <c r="G102" s="78">
        <v>0.8</v>
      </c>
      <c r="H102" s="75" t="s">
        <v>410</v>
      </c>
      <c r="I102" s="27" t="s">
        <v>604</v>
      </c>
      <c r="J102" s="79" t="s">
        <v>591</v>
      </c>
      <c r="K102" s="79"/>
      <c r="L102" s="80"/>
      <c r="M102" s="80"/>
      <c r="N102" s="80"/>
      <c r="O102" s="81"/>
    </row>
    <row r="103" spans="1:15" ht="12">
      <c r="A103" s="211"/>
      <c r="B103" s="27" t="s">
        <v>599</v>
      </c>
      <c r="C103" s="76" t="s">
        <v>432</v>
      </c>
      <c r="D103" s="28" t="s">
        <v>491</v>
      </c>
      <c r="E103" s="77" t="s">
        <v>477</v>
      </c>
      <c r="F103" s="76" t="s">
        <v>433</v>
      </c>
      <c r="G103" s="78">
        <v>0.6</v>
      </c>
      <c r="H103" s="75" t="s">
        <v>410</v>
      </c>
      <c r="I103" s="27" t="s">
        <v>604</v>
      </c>
      <c r="J103" s="79" t="s">
        <v>591</v>
      </c>
      <c r="K103" s="79"/>
      <c r="L103" s="80"/>
      <c r="M103" s="80"/>
      <c r="N103" s="80"/>
      <c r="O103" s="81"/>
    </row>
    <row r="104" spans="1:15" ht="12">
      <c r="A104" s="211"/>
      <c r="B104" s="27" t="s">
        <v>600</v>
      </c>
      <c r="C104" s="76" t="s">
        <v>432</v>
      </c>
      <c r="D104" s="28" t="s">
        <v>491</v>
      </c>
      <c r="E104" s="77" t="s">
        <v>477</v>
      </c>
      <c r="F104" s="76" t="s">
        <v>433</v>
      </c>
      <c r="G104" s="78">
        <v>0.7</v>
      </c>
      <c r="H104" s="75" t="s">
        <v>410</v>
      </c>
      <c r="I104" s="27" t="s">
        <v>604</v>
      </c>
      <c r="J104" s="79" t="s">
        <v>591</v>
      </c>
      <c r="K104" s="79"/>
      <c r="L104" s="80"/>
      <c r="M104" s="80"/>
      <c r="N104" s="80"/>
      <c r="O104" s="81"/>
    </row>
    <row r="105" spans="1:15" ht="12">
      <c r="A105" s="211"/>
      <c r="B105" s="27" t="s">
        <v>601</v>
      </c>
      <c r="C105" s="76" t="s">
        <v>432</v>
      </c>
      <c r="D105" s="28" t="s">
        <v>491</v>
      </c>
      <c r="E105" s="77" t="s">
        <v>477</v>
      </c>
      <c r="F105" s="76" t="s">
        <v>433</v>
      </c>
      <c r="G105" s="78">
        <v>1.5</v>
      </c>
      <c r="H105" s="75" t="s">
        <v>410</v>
      </c>
      <c r="I105" s="27" t="s">
        <v>604</v>
      </c>
      <c r="J105" s="79" t="s">
        <v>591</v>
      </c>
      <c r="K105" s="79"/>
      <c r="L105" s="80"/>
      <c r="M105" s="80"/>
      <c r="N105" s="80"/>
      <c r="O105" s="81"/>
    </row>
    <row r="106" spans="1:15" ht="12">
      <c r="A106" s="211"/>
      <c r="B106" s="27" t="s">
        <v>602</v>
      </c>
      <c r="C106" s="76" t="s">
        <v>432</v>
      </c>
      <c r="D106" s="28" t="s">
        <v>491</v>
      </c>
      <c r="E106" s="77" t="s">
        <v>477</v>
      </c>
      <c r="F106" s="76" t="s">
        <v>437</v>
      </c>
      <c r="G106" s="78">
        <v>0.7</v>
      </c>
      <c r="H106" s="75" t="s">
        <v>410</v>
      </c>
      <c r="I106" s="27" t="s">
        <v>604</v>
      </c>
      <c r="J106" s="79" t="s">
        <v>591</v>
      </c>
      <c r="K106" s="79"/>
      <c r="L106" s="80"/>
      <c r="M106" s="80"/>
      <c r="N106" s="80"/>
      <c r="O106" s="81"/>
    </row>
    <row r="107" spans="1:15" ht="12">
      <c r="A107" s="211"/>
      <c r="B107" s="27" t="s">
        <v>603</v>
      </c>
      <c r="C107" s="76" t="s">
        <v>432</v>
      </c>
      <c r="D107" s="28" t="s">
        <v>491</v>
      </c>
      <c r="E107" s="77" t="s">
        <v>477</v>
      </c>
      <c r="F107" s="76" t="s">
        <v>437</v>
      </c>
      <c r="G107" s="78">
        <v>0.99</v>
      </c>
      <c r="H107" s="75" t="s">
        <v>410</v>
      </c>
      <c r="I107" s="27" t="s">
        <v>604</v>
      </c>
      <c r="J107" s="79" t="s">
        <v>591</v>
      </c>
      <c r="K107" s="79"/>
      <c r="L107" s="80"/>
      <c r="M107" s="80"/>
      <c r="N107" s="80"/>
      <c r="O107" s="81"/>
    </row>
    <row r="108" spans="1:15" ht="12">
      <c r="A108" s="211"/>
      <c r="B108" s="75" t="s">
        <v>419</v>
      </c>
      <c r="C108" s="76" t="s">
        <v>432</v>
      </c>
      <c r="D108" s="76" t="s">
        <v>605</v>
      </c>
      <c r="E108" s="77" t="s">
        <v>477</v>
      </c>
      <c r="F108" s="76" t="s">
        <v>437</v>
      </c>
      <c r="G108" s="78">
        <v>0.65</v>
      </c>
      <c r="H108" s="75" t="s">
        <v>410</v>
      </c>
      <c r="I108" s="27" t="s">
        <v>606</v>
      </c>
      <c r="J108" s="79" t="s">
        <v>591</v>
      </c>
      <c r="K108" s="80" t="s">
        <v>759</v>
      </c>
      <c r="L108" s="79" t="s">
        <v>608</v>
      </c>
      <c r="M108" s="80"/>
      <c r="N108" s="80"/>
      <c r="O108" s="81"/>
    </row>
    <row r="109" spans="1:15" ht="12">
      <c r="A109" s="211"/>
      <c r="B109" s="75" t="s">
        <v>480</v>
      </c>
      <c r="C109" s="76" t="s">
        <v>432</v>
      </c>
      <c r="D109" s="76" t="s">
        <v>475</v>
      </c>
      <c r="E109" s="77" t="s">
        <v>477</v>
      </c>
      <c r="F109" s="76" t="s">
        <v>411</v>
      </c>
      <c r="G109" s="82">
        <v>42</v>
      </c>
      <c r="H109" s="75" t="s">
        <v>435</v>
      </c>
      <c r="I109" s="27" t="s">
        <v>607</v>
      </c>
      <c r="J109" s="79" t="s">
        <v>591</v>
      </c>
      <c r="K109" s="80" t="s">
        <v>759</v>
      </c>
      <c r="L109" s="80" t="s">
        <v>462</v>
      </c>
      <c r="M109" s="80"/>
      <c r="N109" s="80"/>
      <c r="O109" s="81"/>
    </row>
    <row r="110" spans="1:15" ht="12.75" thickBot="1">
      <c r="A110" s="212"/>
      <c r="B110" s="35" t="s">
        <v>480</v>
      </c>
      <c r="C110" s="36" t="s">
        <v>432</v>
      </c>
      <c r="D110" s="36" t="s">
        <v>475</v>
      </c>
      <c r="E110" s="37" t="s">
        <v>477</v>
      </c>
      <c r="F110" s="36" t="s">
        <v>454</v>
      </c>
      <c r="G110" s="60">
        <v>65</v>
      </c>
      <c r="H110" s="35" t="s">
        <v>435</v>
      </c>
      <c r="I110" s="35" t="s">
        <v>607</v>
      </c>
      <c r="J110" s="39" t="s">
        <v>591</v>
      </c>
      <c r="K110" s="40" t="s">
        <v>759</v>
      </c>
      <c r="L110" s="40" t="s">
        <v>462</v>
      </c>
      <c r="M110" s="40"/>
      <c r="N110" s="40"/>
      <c r="O110" s="41"/>
    </row>
    <row r="111" spans="1:15" ht="12">
      <c r="A111" s="207" t="s">
        <v>741</v>
      </c>
      <c r="B111" s="42" t="s">
        <v>802</v>
      </c>
      <c r="C111" s="43" t="s">
        <v>409</v>
      </c>
      <c r="D111" s="43" t="s">
        <v>789</v>
      </c>
      <c r="E111" s="44" t="s">
        <v>477</v>
      </c>
      <c r="F111" s="43" t="s">
        <v>437</v>
      </c>
      <c r="G111" s="45">
        <v>0.12</v>
      </c>
      <c r="H111" s="42" t="s">
        <v>410</v>
      </c>
      <c r="I111" s="42" t="s">
        <v>790</v>
      </c>
      <c r="J111" s="46" t="s">
        <v>799</v>
      </c>
      <c r="K111" s="46"/>
      <c r="L111" s="46"/>
      <c r="M111" s="46"/>
      <c r="N111" s="46"/>
      <c r="O111" s="48"/>
    </row>
    <row r="112" spans="1:15" ht="12">
      <c r="A112" s="208"/>
      <c r="B112" s="50" t="s">
        <v>802</v>
      </c>
      <c r="C112" s="51" t="s">
        <v>409</v>
      </c>
      <c r="D112" s="51" t="s">
        <v>789</v>
      </c>
      <c r="E112" s="52" t="s">
        <v>477</v>
      </c>
      <c r="F112" s="51" t="s">
        <v>791</v>
      </c>
      <c r="G112" s="83">
        <v>0.1</v>
      </c>
      <c r="H112" s="50" t="s">
        <v>410</v>
      </c>
      <c r="I112" s="50" t="s">
        <v>790</v>
      </c>
      <c r="J112" s="54" t="s">
        <v>793</v>
      </c>
      <c r="K112" s="54"/>
      <c r="L112" s="54"/>
      <c r="M112" s="54"/>
      <c r="N112" s="54"/>
      <c r="O112" s="56"/>
    </row>
    <row r="113" spans="1:15" ht="12">
      <c r="A113" s="208"/>
      <c r="B113" s="50" t="s">
        <v>802</v>
      </c>
      <c r="C113" s="51" t="s">
        <v>409</v>
      </c>
      <c r="D113" s="51" t="s">
        <v>789</v>
      </c>
      <c r="E113" s="52" t="s">
        <v>477</v>
      </c>
      <c r="F113" s="51" t="s">
        <v>792</v>
      </c>
      <c r="G113" s="83">
        <v>0.12</v>
      </c>
      <c r="H113" s="50" t="s">
        <v>410</v>
      </c>
      <c r="I113" s="50" t="s">
        <v>790</v>
      </c>
      <c r="J113" s="54" t="s">
        <v>793</v>
      </c>
      <c r="K113" s="54"/>
      <c r="L113" s="54"/>
      <c r="M113" s="54"/>
      <c r="N113" s="54"/>
      <c r="O113" s="56"/>
    </row>
    <row r="114" spans="1:15" ht="12">
      <c r="A114" s="208"/>
      <c r="B114" s="50" t="s">
        <v>802</v>
      </c>
      <c r="C114" s="51" t="s">
        <v>409</v>
      </c>
      <c r="D114" s="51" t="s">
        <v>789</v>
      </c>
      <c r="E114" s="52" t="s">
        <v>477</v>
      </c>
      <c r="F114" s="51" t="s">
        <v>437</v>
      </c>
      <c r="G114" s="83">
        <v>0.15</v>
      </c>
      <c r="H114" s="50" t="s">
        <v>410</v>
      </c>
      <c r="I114" s="50" t="s">
        <v>795</v>
      </c>
      <c r="J114" s="54" t="s">
        <v>794</v>
      </c>
      <c r="K114" s="54"/>
      <c r="L114" s="54"/>
      <c r="M114" s="54"/>
      <c r="N114" s="54"/>
      <c r="O114" s="56"/>
    </row>
    <row r="115" spans="1:15" ht="12">
      <c r="A115" s="208"/>
      <c r="B115" s="14" t="s">
        <v>803</v>
      </c>
      <c r="C115" s="15" t="s">
        <v>409</v>
      </c>
      <c r="D115" s="51" t="s">
        <v>789</v>
      </c>
      <c r="E115" s="16" t="s">
        <v>477</v>
      </c>
      <c r="F115" s="15" t="s">
        <v>473</v>
      </c>
      <c r="G115" s="83">
        <v>0.1</v>
      </c>
      <c r="H115" s="50" t="s">
        <v>410</v>
      </c>
      <c r="I115" s="50" t="s">
        <v>798</v>
      </c>
      <c r="J115" s="54" t="s">
        <v>800</v>
      </c>
      <c r="K115" s="54"/>
      <c r="L115" s="54"/>
      <c r="M115" s="54"/>
      <c r="N115" s="54"/>
      <c r="O115" s="56"/>
    </row>
    <row r="116" spans="1:15" ht="12">
      <c r="A116" s="208"/>
      <c r="B116" s="14" t="s">
        <v>803</v>
      </c>
      <c r="C116" s="15" t="s">
        <v>409</v>
      </c>
      <c r="D116" s="84" t="s">
        <v>797</v>
      </c>
      <c r="E116" s="16" t="s">
        <v>477</v>
      </c>
      <c r="F116" s="15" t="s">
        <v>473</v>
      </c>
      <c r="G116" s="17">
        <v>0.2</v>
      </c>
      <c r="H116" s="50" t="s">
        <v>410</v>
      </c>
      <c r="I116" s="50" t="s">
        <v>798</v>
      </c>
      <c r="J116" s="54" t="s">
        <v>794</v>
      </c>
      <c r="K116" s="18"/>
      <c r="L116" s="18"/>
      <c r="M116" s="18"/>
      <c r="N116" s="18"/>
      <c r="O116" s="20"/>
    </row>
    <row r="117" spans="1:15" ht="12">
      <c r="A117" s="208"/>
      <c r="B117" s="14" t="s">
        <v>803</v>
      </c>
      <c r="C117" s="15" t="s">
        <v>409</v>
      </c>
      <c r="D117" s="15" t="s">
        <v>762</v>
      </c>
      <c r="E117" s="16" t="s">
        <v>477</v>
      </c>
      <c r="F117" s="15" t="s">
        <v>473</v>
      </c>
      <c r="G117" s="17">
        <v>0.1</v>
      </c>
      <c r="H117" s="50" t="s">
        <v>410</v>
      </c>
      <c r="I117" s="50" t="s">
        <v>798</v>
      </c>
      <c r="J117" s="54" t="s">
        <v>794</v>
      </c>
      <c r="K117" s="18"/>
      <c r="L117" s="18"/>
      <c r="M117" s="18"/>
      <c r="N117" s="18"/>
      <c r="O117" s="20"/>
    </row>
    <row r="118" spans="1:15" ht="12">
      <c r="A118" s="208"/>
      <c r="B118" s="14" t="s">
        <v>803</v>
      </c>
      <c r="C118" s="15" t="s">
        <v>409</v>
      </c>
      <c r="D118" s="15" t="s">
        <v>788</v>
      </c>
      <c r="E118" s="16" t="s">
        <v>477</v>
      </c>
      <c r="F118" s="15" t="s">
        <v>801</v>
      </c>
      <c r="G118" s="17">
        <v>0.1</v>
      </c>
      <c r="H118" s="50" t="s">
        <v>410</v>
      </c>
      <c r="I118" s="50" t="s">
        <v>798</v>
      </c>
      <c r="J118" s="54" t="s">
        <v>442</v>
      </c>
      <c r="K118" s="18"/>
      <c r="L118" s="18"/>
      <c r="M118" s="18"/>
      <c r="N118" s="18"/>
      <c r="O118" s="20"/>
    </row>
    <row r="119" spans="1:15" ht="12">
      <c r="A119" s="208"/>
      <c r="B119" s="14" t="s">
        <v>803</v>
      </c>
      <c r="C119" s="15" t="s">
        <v>409</v>
      </c>
      <c r="D119" s="15" t="s">
        <v>491</v>
      </c>
      <c r="E119" s="16" t="s">
        <v>477</v>
      </c>
      <c r="F119" s="15" t="s">
        <v>801</v>
      </c>
      <c r="G119" s="17">
        <v>0.05</v>
      </c>
      <c r="H119" s="50" t="s">
        <v>410</v>
      </c>
      <c r="I119" s="50" t="s">
        <v>798</v>
      </c>
      <c r="J119" s="54" t="s">
        <v>442</v>
      </c>
      <c r="K119" s="18"/>
      <c r="L119" s="18"/>
      <c r="M119" s="18"/>
      <c r="N119" s="18"/>
      <c r="O119" s="20"/>
    </row>
    <row r="120" spans="1:15" ht="12">
      <c r="A120" s="208"/>
      <c r="B120" s="21" t="s">
        <v>419</v>
      </c>
      <c r="C120" s="5" t="s">
        <v>423</v>
      </c>
      <c r="D120" s="5" t="s">
        <v>475</v>
      </c>
      <c r="E120" s="22"/>
      <c r="F120" s="5" t="s">
        <v>801</v>
      </c>
      <c r="G120" s="85" t="s">
        <v>811</v>
      </c>
      <c r="H120" s="21" t="s">
        <v>496</v>
      </c>
      <c r="I120" s="21" t="s">
        <v>812</v>
      </c>
      <c r="J120" s="24" t="s">
        <v>813</v>
      </c>
      <c r="K120" s="24"/>
      <c r="L120" s="24"/>
      <c r="M120" s="24"/>
      <c r="N120" s="24"/>
      <c r="O120" s="26"/>
    </row>
    <row r="121" spans="1:15" ht="12">
      <c r="A121" s="208"/>
      <c r="B121" s="21" t="s">
        <v>419</v>
      </c>
      <c r="C121" s="5" t="s">
        <v>423</v>
      </c>
      <c r="D121" s="69" t="s">
        <v>475</v>
      </c>
      <c r="E121" s="22"/>
      <c r="F121" s="5" t="s">
        <v>420</v>
      </c>
      <c r="G121" s="23">
        <v>0.17</v>
      </c>
      <c r="H121" s="21" t="s">
        <v>496</v>
      </c>
      <c r="I121" s="21" t="s">
        <v>804</v>
      </c>
      <c r="J121" s="86" t="s">
        <v>442</v>
      </c>
      <c r="K121" s="24"/>
      <c r="L121" s="24"/>
      <c r="M121" s="24"/>
      <c r="N121" s="24"/>
      <c r="O121" s="26"/>
    </row>
    <row r="122" spans="1:15" ht="12">
      <c r="A122" s="208"/>
      <c r="B122" s="21" t="s">
        <v>419</v>
      </c>
      <c r="C122" s="5" t="s">
        <v>423</v>
      </c>
      <c r="D122" s="5" t="s">
        <v>476</v>
      </c>
      <c r="E122" s="22" t="s">
        <v>477</v>
      </c>
      <c r="F122" s="5" t="s">
        <v>810</v>
      </c>
      <c r="G122" s="23">
        <v>1.21</v>
      </c>
      <c r="H122" s="21" t="s">
        <v>496</v>
      </c>
      <c r="I122" s="21" t="s">
        <v>807</v>
      </c>
      <c r="J122" s="24" t="s">
        <v>805</v>
      </c>
      <c r="K122" s="24"/>
      <c r="L122" s="24"/>
      <c r="M122" s="24"/>
      <c r="N122" s="24"/>
      <c r="O122" s="26"/>
    </row>
    <row r="123" spans="1:15" ht="12">
      <c r="A123" s="208"/>
      <c r="B123" s="21" t="s">
        <v>594</v>
      </c>
      <c r="C123" s="5" t="s">
        <v>423</v>
      </c>
      <c r="D123" s="5" t="s">
        <v>808</v>
      </c>
      <c r="E123" s="22" t="s">
        <v>477</v>
      </c>
      <c r="F123" s="5" t="s">
        <v>810</v>
      </c>
      <c r="G123" s="23">
        <v>0.55</v>
      </c>
      <c r="H123" s="21" t="s">
        <v>496</v>
      </c>
      <c r="I123" s="21" t="s">
        <v>806</v>
      </c>
      <c r="J123" s="24" t="s">
        <v>809</v>
      </c>
      <c r="K123" s="24"/>
      <c r="L123" s="24"/>
      <c r="M123" s="24"/>
      <c r="N123" s="24"/>
      <c r="O123" s="26"/>
    </row>
    <row r="124" spans="1:15" ht="12">
      <c r="A124" s="208"/>
      <c r="B124" s="21" t="s">
        <v>781</v>
      </c>
      <c r="C124" s="5" t="s">
        <v>423</v>
      </c>
      <c r="D124" s="5" t="s">
        <v>475</v>
      </c>
      <c r="E124" s="22"/>
      <c r="F124" s="5" t="s">
        <v>437</v>
      </c>
      <c r="G124" s="87">
        <v>417000</v>
      </c>
      <c r="H124" s="21" t="s">
        <v>780</v>
      </c>
      <c r="I124" s="21" t="s">
        <v>782</v>
      </c>
      <c r="J124" s="24" t="s">
        <v>785</v>
      </c>
      <c r="K124" s="24"/>
      <c r="L124" s="24"/>
      <c r="M124" s="24"/>
      <c r="N124" s="24"/>
      <c r="O124" s="26"/>
    </row>
    <row r="125" spans="1:15" ht="12">
      <c r="A125" s="208"/>
      <c r="B125" s="21" t="s">
        <v>419</v>
      </c>
      <c r="C125" s="5" t="s">
        <v>423</v>
      </c>
      <c r="D125" s="5" t="s">
        <v>476</v>
      </c>
      <c r="E125" s="22" t="s">
        <v>477</v>
      </c>
      <c r="F125" s="5" t="s">
        <v>437</v>
      </c>
      <c r="G125" s="88">
        <v>1.2</v>
      </c>
      <c r="H125" s="21" t="s">
        <v>410</v>
      </c>
      <c r="I125" s="21" t="s">
        <v>783</v>
      </c>
      <c r="J125" s="24" t="s">
        <v>784</v>
      </c>
      <c r="K125" s="24" t="s">
        <v>786</v>
      </c>
      <c r="L125" s="24"/>
      <c r="M125" s="24" t="s">
        <v>787</v>
      </c>
      <c r="N125" s="24"/>
      <c r="O125" s="26"/>
    </row>
    <row r="126" spans="1:15" ht="12">
      <c r="A126" s="208"/>
      <c r="B126" s="21" t="s">
        <v>776</v>
      </c>
      <c r="C126" s="5" t="s">
        <v>423</v>
      </c>
      <c r="D126" s="5" t="s">
        <v>475</v>
      </c>
      <c r="E126" s="22"/>
      <c r="F126" s="5" t="s">
        <v>437</v>
      </c>
      <c r="G126" s="89">
        <v>6</v>
      </c>
      <c r="H126" s="21" t="s">
        <v>767</v>
      </c>
      <c r="I126" s="21" t="s">
        <v>768</v>
      </c>
      <c r="J126" s="24" t="s">
        <v>770</v>
      </c>
      <c r="K126" s="24" t="s">
        <v>773</v>
      </c>
      <c r="L126" s="24"/>
      <c r="M126" s="24"/>
      <c r="N126" s="24"/>
      <c r="O126" s="26"/>
    </row>
    <row r="127" spans="1:15" ht="12">
      <c r="A127" s="208"/>
      <c r="B127" s="21" t="s">
        <v>777</v>
      </c>
      <c r="C127" s="5" t="s">
        <v>423</v>
      </c>
      <c r="D127" s="5" t="s">
        <v>475</v>
      </c>
      <c r="E127" s="22"/>
      <c r="F127" s="5" t="s">
        <v>437</v>
      </c>
      <c r="G127" s="89">
        <v>6</v>
      </c>
      <c r="H127" s="21" t="s">
        <v>767</v>
      </c>
      <c r="I127" s="21" t="s">
        <v>768</v>
      </c>
      <c r="J127" s="24" t="s">
        <v>771</v>
      </c>
      <c r="K127" s="24" t="s">
        <v>773</v>
      </c>
      <c r="L127" s="24"/>
      <c r="M127" s="24"/>
      <c r="N127" s="24"/>
      <c r="O127" s="26"/>
    </row>
    <row r="128" spans="1:15" ht="12">
      <c r="A128" s="208"/>
      <c r="B128" s="21" t="s">
        <v>776</v>
      </c>
      <c r="C128" s="5" t="s">
        <v>423</v>
      </c>
      <c r="D128" s="5" t="s">
        <v>475</v>
      </c>
      <c r="E128" s="22"/>
      <c r="F128" s="5" t="s">
        <v>437</v>
      </c>
      <c r="G128" s="89">
        <v>3</v>
      </c>
      <c r="H128" s="21" t="s">
        <v>767</v>
      </c>
      <c r="I128" s="21" t="s">
        <v>769</v>
      </c>
      <c r="J128" s="24" t="s">
        <v>771</v>
      </c>
      <c r="K128" s="24" t="s">
        <v>773</v>
      </c>
      <c r="L128" s="24"/>
      <c r="M128" s="24"/>
      <c r="N128" s="24"/>
      <c r="O128" s="26"/>
    </row>
    <row r="129" spans="1:15" ht="12">
      <c r="A129" s="208"/>
      <c r="B129" s="21" t="s">
        <v>777</v>
      </c>
      <c r="C129" s="5" t="s">
        <v>423</v>
      </c>
      <c r="D129" s="5" t="s">
        <v>475</v>
      </c>
      <c r="E129" s="22"/>
      <c r="F129" s="5" t="s">
        <v>437</v>
      </c>
      <c r="G129" s="89">
        <v>3</v>
      </c>
      <c r="H129" s="21" t="s">
        <v>767</v>
      </c>
      <c r="I129" s="21" t="s">
        <v>769</v>
      </c>
      <c r="J129" s="24" t="s">
        <v>778</v>
      </c>
      <c r="K129" s="24" t="s">
        <v>773</v>
      </c>
      <c r="L129" s="24"/>
      <c r="M129" s="24"/>
      <c r="N129" s="24"/>
      <c r="O129" s="26"/>
    </row>
    <row r="130" spans="1:15" ht="12">
      <c r="A130" s="208"/>
      <c r="B130" s="21" t="s">
        <v>776</v>
      </c>
      <c r="C130" s="5" t="s">
        <v>423</v>
      </c>
      <c r="D130" s="5" t="s">
        <v>475</v>
      </c>
      <c r="E130" s="22"/>
      <c r="F130" s="5" t="s">
        <v>437</v>
      </c>
      <c r="G130" s="89">
        <v>6</v>
      </c>
      <c r="H130" s="21" t="s">
        <v>767</v>
      </c>
      <c r="I130" s="21" t="s">
        <v>769</v>
      </c>
      <c r="J130" s="24" t="s">
        <v>772</v>
      </c>
      <c r="K130" s="24" t="s">
        <v>773</v>
      </c>
      <c r="L130" s="24"/>
      <c r="M130" s="24"/>
      <c r="N130" s="24"/>
      <c r="O130" s="26"/>
    </row>
    <row r="131" spans="1:15" ht="12">
      <c r="A131" s="208"/>
      <c r="B131" s="21" t="s">
        <v>777</v>
      </c>
      <c r="C131" s="5" t="s">
        <v>423</v>
      </c>
      <c r="D131" s="5" t="s">
        <v>475</v>
      </c>
      <c r="E131" s="22"/>
      <c r="F131" s="5" t="s">
        <v>437</v>
      </c>
      <c r="G131" s="89">
        <v>6</v>
      </c>
      <c r="H131" s="21" t="s">
        <v>767</v>
      </c>
      <c r="I131" s="21" t="s">
        <v>769</v>
      </c>
      <c r="J131" s="24" t="s">
        <v>779</v>
      </c>
      <c r="K131" s="24" t="s">
        <v>773</v>
      </c>
      <c r="L131" s="24"/>
      <c r="M131" s="24"/>
      <c r="N131" s="24"/>
      <c r="O131" s="26"/>
    </row>
    <row r="132" spans="1:15" ht="12">
      <c r="A132" s="208"/>
      <c r="B132" s="27" t="s">
        <v>481</v>
      </c>
      <c r="C132" s="28" t="s">
        <v>432</v>
      </c>
      <c r="D132" s="28" t="s">
        <v>475</v>
      </c>
      <c r="E132" s="29" t="s">
        <v>477</v>
      </c>
      <c r="F132" s="28" t="s">
        <v>411</v>
      </c>
      <c r="G132" s="30">
        <v>0.2</v>
      </c>
      <c r="H132" s="27" t="s">
        <v>410</v>
      </c>
      <c r="I132" s="27" t="s">
        <v>751</v>
      </c>
      <c r="J132" s="31" t="s">
        <v>536</v>
      </c>
      <c r="K132" s="31" t="s">
        <v>544</v>
      </c>
      <c r="L132" s="31"/>
      <c r="M132" s="31" t="s">
        <v>766</v>
      </c>
      <c r="N132" s="31"/>
      <c r="O132" s="33"/>
    </row>
    <row r="133" spans="1:15" ht="13.5">
      <c r="A133" s="208"/>
      <c r="B133" s="27" t="s">
        <v>1103</v>
      </c>
      <c r="C133" s="28" t="s">
        <v>432</v>
      </c>
      <c r="D133" s="28" t="s">
        <v>605</v>
      </c>
      <c r="E133" s="29" t="s">
        <v>477</v>
      </c>
      <c r="F133" s="28" t="s">
        <v>593</v>
      </c>
      <c r="G133" s="30">
        <v>0.3</v>
      </c>
      <c r="H133" s="27" t="s">
        <v>410</v>
      </c>
      <c r="I133" s="27" t="s">
        <v>750</v>
      </c>
      <c r="J133" s="31" t="s">
        <v>536</v>
      </c>
      <c r="K133" s="31" t="s">
        <v>544</v>
      </c>
      <c r="L133" s="31"/>
      <c r="M133" s="31" t="s">
        <v>766</v>
      </c>
      <c r="N133" s="31"/>
      <c r="O133" s="33"/>
    </row>
    <row r="134" spans="1:15" ht="13.5">
      <c r="A134" s="208"/>
      <c r="B134" s="27" t="s">
        <v>1104</v>
      </c>
      <c r="C134" s="28" t="s">
        <v>432</v>
      </c>
      <c r="D134" s="28" t="s">
        <v>605</v>
      </c>
      <c r="E134" s="29" t="s">
        <v>477</v>
      </c>
      <c r="F134" s="28" t="s">
        <v>593</v>
      </c>
      <c r="G134" s="30">
        <v>0.4</v>
      </c>
      <c r="H134" s="27" t="s">
        <v>410</v>
      </c>
      <c r="I134" s="27" t="s">
        <v>750</v>
      </c>
      <c r="J134" s="31" t="s">
        <v>536</v>
      </c>
      <c r="K134" s="31" t="s">
        <v>544</v>
      </c>
      <c r="L134" s="80"/>
      <c r="M134" s="31" t="s">
        <v>766</v>
      </c>
      <c r="N134" s="80"/>
      <c r="O134" s="81"/>
    </row>
    <row r="135" spans="1:15" ht="12">
      <c r="A135" s="208"/>
      <c r="B135" s="27" t="s">
        <v>747</v>
      </c>
      <c r="C135" s="28" t="s">
        <v>432</v>
      </c>
      <c r="D135" s="28" t="s">
        <v>491</v>
      </c>
      <c r="E135" s="29" t="s">
        <v>477</v>
      </c>
      <c r="F135" s="28" t="s">
        <v>411</v>
      </c>
      <c r="G135" s="30">
        <v>0.2</v>
      </c>
      <c r="H135" s="27" t="s">
        <v>410</v>
      </c>
      <c r="I135" s="27" t="s">
        <v>749</v>
      </c>
      <c r="J135" s="31" t="s">
        <v>536</v>
      </c>
      <c r="K135" s="31" t="s">
        <v>544</v>
      </c>
      <c r="L135" s="80"/>
      <c r="M135" s="31" t="s">
        <v>766</v>
      </c>
      <c r="N135" s="80"/>
      <c r="O135" s="81"/>
    </row>
    <row r="136" spans="1:15" ht="12">
      <c r="A136" s="208"/>
      <c r="B136" s="27" t="s">
        <v>747</v>
      </c>
      <c r="C136" s="28" t="s">
        <v>432</v>
      </c>
      <c r="D136" s="28" t="s">
        <v>491</v>
      </c>
      <c r="E136" s="29" t="s">
        <v>477</v>
      </c>
      <c r="F136" s="28" t="s">
        <v>593</v>
      </c>
      <c r="G136" s="30">
        <v>0.25</v>
      </c>
      <c r="H136" s="27" t="s">
        <v>410</v>
      </c>
      <c r="I136" s="27" t="s">
        <v>749</v>
      </c>
      <c r="J136" s="31" t="s">
        <v>536</v>
      </c>
      <c r="K136" s="31" t="s">
        <v>544</v>
      </c>
      <c r="L136" s="80"/>
      <c r="M136" s="31" t="s">
        <v>766</v>
      </c>
      <c r="N136" s="80"/>
      <c r="O136" s="81"/>
    </row>
    <row r="137" spans="1:15" ht="12">
      <c r="A137" s="208"/>
      <c r="B137" s="27" t="s">
        <v>748</v>
      </c>
      <c r="C137" s="28" t="s">
        <v>432</v>
      </c>
      <c r="D137" s="28" t="s">
        <v>491</v>
      </c>
      <c r="E137" s="29" t="s">
        <v>477</v>
      </c>
      <c r="F137" s="28" t="s">
        <v>586</v>
      </c>
      <c r="G137" s="30">
        <v>0.28</v>
      </c>
      <c r="H137" s="27" t="s">
        <v>410</v>
      </c>
      <c r="I137" s="27" t="s">
        <v>749</v>
      </c>
      <c r="J137" s="31" t="s">
        <v>536</v>
      </c>
      <c r="K137" s="31" t="s">
        <v>544</v>
      </c>
      <c r="L137" s="80"/>
      <c r="M137" s="31" t="s">
        <v>766</v>
      </c>
      <c r="N137" s="80"/>
      <c r="O137" s="81"/>
    </row>
    <row r="138" spans="1:15" ht="12">
      <c r="A138" s="208"/>
      <c r="B138" s="27" t="s">
        <v>449</v>
      </c>
      <c r="C138" s="28" t="s">
        <v>432</v>
      </c>
      <c r="D138" s="28" t="s">
        <v>476</v>
      </c>
      <c r="E138" s="29" t="s">
        <v>477</v>
      </c>
      <c r="F138" s="28" t="s">
        <v>745</v>
      </c>
      <c r="G138" s="30">
        <v>0.33</v>
      </c>
      <c r="H138" s="27" t="s">
        <v>410</v>
      </c>
      <c r="I138" s="27" t="s">
        <v>746</v>
      </c>
      <c r="J138" s="31" t="s">
        <v>536</v>
      </c>
      <c r="K138" s="31" t="s">
        <v>544</v>
      </c>
      <c r="L138" s="80"/>
      <c r="M138" s="31" t="s">
        <v>766</v>
      </c>
      <c r="N138" s="80"/>
      <c r="O138" s="81"/>
    </row>
    <row r="139" spans="1:15" ht="12">
      <c r="A139" s="208"/>
      <c r="B139" s="27" t="s">
        <v>742</v>
      </c>
      <c r="C139" s="28" t="s">
        <v>432</v>
      </c>
      <c r="D139" s="28" t="s">
        <v>476</v>
      </c>
      <c r="E139" s="29" t="s">
        <v>477</v>
      </c>
      <c r="F139" s="28" t="s">
        <v>433</v>
      </c>
      <c r="G139" s="30">
        <v>0.38</v>
      </c>
      <c r="H139" s="27" t="s">
        <v>410</v>
      </c>
      <c r="I139" s="27" t="s">
        <v>744</v>
      </c>
      <c r="J139" s="31" t="s">
        <v>536</v>
      </c>
      <c r="K139" s="31" t="s">
        <v>544</v>
      </c>
      <c r="L139" s="80"/>
      <c r="M139" s="31" t="s">
        <v>766</v>
      </c>
      <c r="N139" s="80"/>
      <c r="O139" s="81"/>
    </row>
    <row r="140" spans="1:15" ht="12">
      <c r="A140" s="208"/>
      <c r="B140" s="27" t="s">
        <v>743</v>
      </c>
      <c r="C140" s="28" t="s">
        <v>432</v>
      </c>
      <c r="D140" s="28" t="s">
        <v>476</v>
      </c>
      <c r="E140" s="29" t="s">
        <v>477</v>
      </c>
      <c r="F140" s="28" t="s">
        <v>433</v>
      </c>
      <c r="G140" s="30">
        <v>0.45</v>
      </c>
      <c r="H140" s="27" t="s">
        <v>410</v>
      </c>
      <c r="I140" s="27" t="s">
        <v>744</v>
      </c>
      <c r="J140" s="31" t="s">
        <v>536</v>
      </c>
      <c r="K140" s="31" t="s">
        <v>544</v>
      </c>
      <c r="L140" s="80"/>
      <c r="M140" s="31" t="s">
        <v>766</v>
      </c>
      <c r="N140" s="80"/>
      <c r="O140" s="81"/>
    </row>
    <row r="141" spans="1:15" ht="12">
      <c r="A141" s="208"/>
      <c r="B141" s="27" t="s">
        <v>754</v>
      </c>
      <c r="C141" s="28" t="s">
        <v>432</v>
      </c>
      <c r="D141" s="28" t="s">
        <v>475</v>
      </c>
      <c r="E141" s="29" t="s">
        <v>477</v>
      </c>
      <c r="F141" s="28" t="s">
        <v>586</v>
      </c>
      <c r="G141" s="30">
        <v>0.1</v>
      </c>
      <c r="H141" s="27" t="s">
        <v>410</v>
      </c>
      <c r="I141" s="27" t="s">
        <v>753</v>
      </c>
      <c r="J141" s="31" t="s">
        <v>536</v>
      </c>
      <c r="K141" s="31" t="s">
        <v>544</v>
      </c>
      <c r="L141" s="80"/>
      <c r="M141" s="31" t="s">
        <v>766</v>
      </c>
      <c r="N141" s="80"/>
      <c r="O141" s="81"/>
    </row>
    <row r="142" spans="1:15" ht="12">
      <c r="A142" s="208"/>
      <c r="B142" s="27" t="s">
        <v>752</v>
      </c>
      <c r="C142" s="28" t="s">
        <v>432</v>
      </c>
      <c r="D142" s="28" t="s">
        <v>475</v>
      </c>
      <c r="E142" s="29" t="s">
        <v>477</v>
      </c>
      <c r="F142" s="28" t="s">
        <v>459</v>
      </c>
      <c r="G142" s="30">
        <v>0.2</v>
      </c>
      <c r="H142" s="27" t="s">
        <v>410</v>
      </c>
      <c r="I142" s="27" t="s">
        <v>753</v>
      </c>
      <c r="J142" s="31" t="s">
        <v>536</v>
      </c>
      <c r="K142" s="31" t="s">
        <v>544</v>
      </c>
      <c r="L142" s="80"/>
      <c r="M142" s="31" t="s">
        <v>766</v>
      </c>
      <c r="N142" s="80"/>
      <c r="O142" s="81"/>
    </row>
    <row r="143" spans="1:15" ht="12">
      <c r="A143" s="208"/>
      <c r="B143" s="27" t="s">
        <v>448</v>
      </c>
      <c r="C143" s="28" t="s">
        <v>432</v>
      </c>
      <c r="D143" s="28" t="s">
        <v>526</v>
      </c>
      <c r="E143" s="29" t="s">
        <v>477</v>
      </c>
      <c r="F143" s="28" t="s">
        <v>411</v>
      </c>
      <c r="G143" s="30">
        <v>0.1</v>
      </c>
      <c r="H143" s="27" t="s">
        <v>410</v>
      </c>
      <c r="I143" s="27" t="s">
        <v>757</v>
      </c>
      <c r="J143" s="31" t="s">
        <v>536</v>
      </c>
      <c r="K143" s="31" t="s">
        <v>544</v>
      </c>
      <c r="L143" s="80"/>
      <c r="M143" s="31" t="s">
        <v>766</v>
      </c>
      <c r="N143" s="80"/>
      <c r="O143" s="81"/>
    </row>
    <row r="144" spans="1:15" ht="12">
      <c r="A144" s="208"/>
      <c r="B144" s="27" t="s">
        <v>448</v>
      </c>
      <c r="C144" s="28" t="s">
        <v>432</v>
      </c>
      <c r="D144" s="28" t="s">
        <v>526</v>
      </c>
      <c r="E144" s="29" t="s">
        <v>477</v>
      </c>
      <c r="F144" s="28" t="s">
        <v>755</v>
      </c>
      <c r="G144" s="30">
        <v>0.12</v>
      </c>
      <c r="H144" s="27" t="s">
        <v>410</v>
      </c>
      <c r="I144" s="27" t="s">
        <v>757</v>
      </c>
      <c r="J144" s="31" t="s">
        <v>536</v>
      </c>
      <c r="K144" s="31" t="s">
        <v>544</v>
      </c>
      <c r="L144" s="80"/>
      <c r="M144" s="31" t="s">
        <v>766</v>
      </c>
      <c r="N144" s="80"/>
      <c r="O144" s="81"/>
    </row>
    <row r="145" spans="1:15" ht="12">
      <c r="A145" s="208"/>
      <c r="B145" s="27" t="s">
        <v>448</v>
      </c>
      <c r="C145" s="28" t="s">
        <v>432</v>
      </c>
      <c r="D145" s="28" t="s">
        <v>526</v>
      </c>
      <c r="E145" s="29" t="s">
        <v>477</v>
      </c>
      <c r="F145" s="28" t="s">
        <v>756</v>
      </c>
      <c r="G145" s="30">
        <v>0.3</v>
      </c>
      <c r="H145" s="27" t="s">
        <v>410</v>
      </c>
      <c r="I145" s="27" t="s">
        <v>757</v>
      </c>
      <c r="J145" s="31" t="s">
        <v>536</v>
      </c>
      <c r="K145" s="31" t="s">
        <v>544</v>
      </c>
      <c r="L145" s="31" t="s">
        <v>758</v>
      </c>
      <c r="M145" s="31" t="s">
        <v>766</v>
      </c>
      <c r="N145" s="80"/>
      <c r="O145" s="81"/>
    </row>
    <row r="146" spans="1:15" ht="12">
      <c r="A146" s="208"/>
      <c r="B146" s="27" t="s">
        <v>455</v>
      </c>
      <c r="C146" s="76" t="s">
        <v>432</v>
      </c>
      <c r="D146" s="28" t="s">
        <v>526</v>
      </c>
      <c r="E146" s="77" t="s">
        <v>477</v>
      </c>
      <c r="F146" s="76" t="s">
        <v>459</v>
      </c>
      <c r="G146" s="78">
        <v>0.43</v>
      </c>
      <c r="H146" s="75" t="s">
        <v>410</v>
      </c>
      <c r="I146" s="27" t="s">
        <v>760</v>
      </c>
      <c r="J146" s="79" t="s">
        <v>536</v>
      </c>
      <c r="K146" s="31" t="s">
        <v>544</v>
      </c>
      <c r="L146" s="80"/>
      <c r="M146" s="31" t="s">
        <v>766</v>
      </c>
      <c r="N146" s="80"/>
      <c r="O146" s="81"/>
    </row>
    <row r="147" spans="1:15" ht="12">
      <c r="A147" s="208"/>
      <c r="B147" s="27" t="s">
        <v>761</v>
      </c>
      <c r="C147" s="76" t="s">
        <v>432</v>
      </c>
      <c r="D147" s="28" t="s">
        <v>762</v>
      </c>
      <c r="E147" s="77" t="s">
        <v>477</v>
      </c>
      <c r="F147" s="76" t="s">
        <v>411</v>
      </c>
      <c r="G147" s="82">
        <v>42</v>
      </c>
      <c r="H147" s="75" t="s">
        <v>435</v>
      </c>
      <c r="I147" s="27" t="s">
        <v>763</v>
      </c>
      <c r="J147" s="79" t="s">
        <v>536</v>
      </c>
      <c r="K147" s="31" t="s">
        <v>544</v>
      </c>
      <c r="L147" s="80" t="s">
        <v>462</v>
      </c>
      <c r="M147" s="31" t="s">
        <v>766</v>
      </c>
      <c r="N147" s="80"/>
      <c r="O147" s="81"/>
    </row>
    <row r="148" spans="1:15" ht="12">
      <c r="A148" s="208"/>
      <c r="B148" s="27" t="s">
        <v>761</v>
      </c>
      <c r="C148" s="76" t="s">
        <v>432</v>
      </c>
      <c r="D148" s="28" t="s">
        <v>762</v>
      </c>
      <c r="E148" s="77" t="s">
        <v>477</v>
      </c>
      <c r="F148" s="76" t="s">
        <v>454</v>
      </c>
      <c r="G148" s="82">
        <v>65</v>
      </c>
      <c r="H148" s="75" t="s">
        <v>435</v>
      </c>
      <c r="I148" s="27" t="s">
        <v>763</v>
      </c>
      <c r="J148" s="79" t="s">
        <v>536</v>
      </c>
      <c r="K148" s="31" t="s">
        <v>544</v>
      </c>
      <c r="L148" s="80" t="s">
        <v>462</v>
      </c>
      <c r="M148" s="31" t="s">
        <v>766</v>
      </c>
      <c r="N148" s="80"/>
      <c r="O148" s="81"/>
    </row>
    <row r="149" spans="1:15" ht="12">
      <c r="A149" s="208"/>
      <c r="B149" s="27" t="s">
        <v>761</v>
      </c>
      <c r="C149" s="76" t="s">
        <v>432</v>
      </c>
      <c r="D149" s="28" t="s">
        <v>762</v>
      </c>
      <c r="E149" s="77" t="s">
        <v>477</v>
      </c>
      <c r="F149" s="76" t="s">
        <v>586</v>
      </c>
      <c r="G149" s="82">
        <v>50</v>
      </c>
      <c r="H149" s="75" t="s">
        <v>435</v>
      </c>
      <c r="I149" s="27" t="s">
        <v>763</v>
      </c>
      <c r="J149" s="79" t="s">
        <v>536</v>
      </c>
      <c r="K149" s="31" t="s">
        <v>544</v>
      </c>
      <c r="L149" s="80" t="s">
        <v>462</v>
      </c>
      <c r="M149" s="31" t="s">
        <v>766</v>
      </c>
      <c r="N149" s="80"/>
      <c r="O149" s="81"/>
    </row>
    <row r="150" spans="1:15" ht="12">
      <c r="A150" s="208"/>
      <c r="B150" s="27" t="s">
        <v>765</v>
      </c>
      <c r="C150" s="76" t="s">
        <v>432</v>
      </c>
      <c r="D150" s="28" t="s">
        <v>762</v>
      </c>
      <c r="E150" s="77" t="s">
        <v>477</v>
      </c>
      <c r="F150" s="76" t="s">
        <v>411</v>
      </c>
      <c r="G150" s="82">
        <v>65</v>
      </c>
      <c r="H150" s="75" t="s">
        <v>435</v>
      </c>
      <c r="I150" s="27" t="s">
        <v>764</v>
      </c>
      <c r="J150" s="79" t="s">
        <v>536</v>
      </c>
      <c r="K150" s="31" t="s">
        <v>544</v>
      </c>
      <c r="L150" s="80" t="s">
        <v>462</v>
      </c>
      <c r="M150" s="31" t="s">
        <v>766</v>
      </c>
      <c r="N150" s="80"/>
      <c r="O150" s="81"/>
    </row>
    <row r="151" spans="1:15" ht="12">
      <c r="A151" s="208"/>
      <c r="B151" s="27" t="s">
        <v>765</v>
      </c>
      <c r="C151" s="76" t="s">
        <v>432</v>
      </c>
      <c r="D151" s="28" t="s">
        <v>762</v>
      </c>
      <c r="E151" s="77" t="s">
        <v>477</v>
      </c>
      <c r="F151" s="76" t="s">
        <v>454</v>
      </c>
      <c r="G151" s="82">
        <v>100</v>
      </c>
      <c r="H151" s="75" t="s">
        <v>435</v>
      </c>
      <c r="I151" s="27" t="s">
        <v>764</v>
      </c>
      <c r="J151" s="79" t="s">
        <v>536</v>
      </c>
      <c r="K151" s="31" t="s">
        <v>544</v>
      </c>
      <c r="L151" s="80" t="s">
        <v>462</v>
      </c>
      <c r="M151" s="31" t="s">
        <v>766</v>
      </c>
      <c r="N151" s="80"/>
      <c r="O151" s="81"/>
    </row>
    <row r="152" spans="1:15" ht="12">
      <c r="A152" s="208"/>
      <c r="B152" s="27" t="s">
        <v>765</v>
      </c>
      <c r="C152" s="76" t="s">
        <v>432</v>
      </c>
      <c r="D152" s="28" t="s">
        <v>762</v>
      </c>
      <c r="E152" s="77" t="s">
        <v>477</v>
      </c>
      <c r="F152" s="76" t="s">
        <v>586</v>
      </c>
      <c r="G152" s="82">
        <v>100</v>
      </c>
      <c r="H152" s="75" t="s">
        <v>435</v>
      </c>
      <c r="I152" s="27" t="s">
        <v>764</v>
      </c>
      <c r="J152" s="79" t="s">
        <v>536</v>
      </c>
      <c r="K152" s="31" t="s">
        <v>544</v>
      </c>
      <c r="L152" s="80" t="s">
        <v>462</v>
      </c>
      <c r="M152" s="31" t="s">
        <v>766</v>
      </c>
      <c r="N152" s="80"/>
      <c r="O152" s="81"/>
    </row>
    <row r="153" spans="1:15" ht="12">
      <c r="A153" s="208"/>
      <c r="B153" s="27" t="s">
        <v>814</v>
      </c>
      <c r="C153" s="76" t="s">
        <v>432</v>
      </c>
      <c r="D153" s="28" t="s">
        <v>815</v>
      </c>
      <c r="E153" s="77" t="s">
        <v>816</v>
      </c>
      <c r="F153" s="76" t="s">
        <v>411</v>
      </c>
      <c r="G153" s="78">
        <v>0.47</v>
      </c>
      <c r="H153" s="75" t="s">
        <v>767</v>
      </c>
      <c r="I153" s="27" t="s">
        <v>818</v>
      </c>
      <c r="J153" s="79"/>
      <c r="K153" s="31"/>
      <c r="L153" s="80"/>
      <c r="M153" s="31"/>
      <c r="N153" s="80"/>
      <c r="O153" s="81"/>
    </row>
    <row r="154" spans="1:15" ht="12">
      <c r="A154" s="208"/>
      <c r="B154" s="27" t="s">
        <v>814</v>
      </c>
      <c r="C154" s="76" t="s">
        <v>432</v>
      </c>
      <c r="D154" s="59" t="s">
        <v>817</v>
      </c>
      <c r="E154" s="77" t="s">
        <v>816</v>
      </c>
      <c r="F154" s="76" t="s">
        <v>411</v>
      </c>
      <c r="G154" s="78">
        <v>0.14</v>
      </c>
      <c r="H154" s="75" t="s">
        <v>767</v>
      </c>
      <c r="I154" s="27" t="s">
        <v>818</v>
      </c>
      <c r="J154" s="79"/>
      <c r="K154" s="31"/>
      <c r="L154" s="80"/>
      <c r="M154" s="31"/>
      <c r="N154" s="80"/>
      <c r="O154" s="81"/>
    </row>
    <row r="155" spans="1:15" ht="12">
      <c r="A155" s="208"/>
      <c r="B155" s="27" t="s">
        <v>814</v>
      </c>
      <c r="C155" s="76" t="s">
        <v>432</v>
      </c>
      <c r="D155" s="59" t="s">
        <v>817</v>
      </c>
      <c r="E155" s="77" t="s">
        <v>816</v>
      </c>
      <c r="F155" s="76" t="s">
        <v>454</v>
      </c>
      <c r="G155" s="78">
        <v>0.34</v>
      </c>
      <c r="H155" s="75" t="s">
        <v>767</v>
      </c>
      <c r="I155" s="27" t="s">
        <v>818</v>
      </c>
      <c r="J155" s="79"/>
      <c r="K155" s="31"/>
      <c r="L155" s="80"/>
      <c r="M155" s="31"/>
      <c r="N155" s="80"/>
      <c r="O155" s="81"/>
    </row>
    <row r="156" spans="1:15" ht="12">
      <c r="A156" s="208"/>
      <c r="B156" s="27" t="s">
        <v>776</v>
      </c>
      <c r="C156" s="28" t="s">
        <v>432</v>
      </c>
      <c r="D156" s="28" t="s">
        <v>475</v>
      </c>
      <c r="E156" s="29"/>
      <c r="F156" s="28" t="s">
        <v>437</v>
      </c>
      <c r="G156" s="90">
        <v>1.5</v>
      </c>
      <c r="H156" s="27" t="s">
        <v>767</v>
      </c>
      <c r="I156" s="27" t="s">
        <v>774</v>
      </c>
      <c r="J156" s="31" t="s">
        <v>770</v>
      </c>
      <c r="K156" s="31" t="s">
        <v>773</v>
      </c>
      <c r="L156" s="31"/>
      <c r="M156" s="31"/>
      <c r="N156" s="31"/>
      <c r="O156" s="33"/>
    </row>
    <row r="157" spans="1:15" ht="12">
      <c r="A157" s="208"/>
      <c r="B157" s="27" t="s">
        <v>777</v>
      </c>
      <c r="C157" s="28" t="s">
        <v>432</v>
      </c>
      <c r="D157" s="28" t="s">
        <v>475</v>
      </c>
      <c r="E157" s="29"/>
      <c r="F157" s="28" t="s">
        <v>437</v>
      </c>
      <c r="G157" s="90">
        <v>1.5</v>
      </c>
      <c r="H157" s="27" t="s">
        <v>767</v>
      </c>
      <c r="I157" s="27" t="s">
        <v>774</v>
      </c>
      <c r="J157" s="31" t="s">
        <v>771</v>
      </c>
      <c r="K157" s="31" t="s">
        <v>773</v>
      </c>
      <c r="L157" s="31"/>
      <c r="M157" s="31"/>
      <c r="N157" s="31"/>
      <c r="O157" s="33"/>
    </row>
    <row r="158" spans="1:15" ht="12">
      <c r="A158" s="208"/>
      <c r="B158" s="27" t="s">
        <v>776</v>
      </c>
      <c r="C158" s="28" t="s">
        <v>432</v>
      </c>
      <c r="D158" s="28" t="s">
        <v>475</v>
      </c>
      <c r="E158" s="29"/>
      <c r="F158" s="28" t="s">
        <v>437</v>
      </c>
      <c r="G158" s="90">
        <v>3</v>
      </c>
      <c r="H158" s="27" t="s">
        <v>767</v>
      </c>
      <c r="I158" s="27" t="s">
        <v>775</v>
      </c>
      <c r="J158" s="31" t="s">
        <v>772</v>
      </c>
      <c r="K158" s="31" t="s">
        <v>773</v>
      </c>
      <c r="L158" s="31"/>
      <c r="M158" s="31"/>
      <c r="N158" s="31"/>
      <c r="O158" s="33"/>
    </row>
    <row r="159" spans="1:15" ht="12.75" thickBot="1">
      <c r="A159" s="209"/>
      <c r="B159" s="35" t="s">
        <v>777</v>
      </c>
      <c r="C159" s="36" t="s">
        <v>432</v>
      </c>
      <c r="D159" s="36" t="s">
        <v>475</v>
      </c>
      <c r="E159" s="37"/>
      <c r="F159" s="36" t="s">
        <v>437</v>
      </c>
      <c r="G159" s="91">
        <v>3</v>
      </c>
      <c r="H159" s="35" t="s">
        <v>767</v>
      </c>
      <c r="I159" s="35" t="s">
        <v>775</v>
      </c>
      <c r="J159" s="39" t="s">
        <v>779</v>
      </c>
      <c r="K159" s="39" t="s">
        <v>773</v>
      </c>
      <c r="L159" s="39"/>
      <c r="M159" s="39"/>
      <c r="N159" s="39"/>
      <c r="O159" s="41"/>
    </row>
    <row r="160" spans="1:15" ht="12">
      <c r="A160" s="207" t="s">
        <v>819</v>
      </c>
      <c r="B160" s="42" t="s">
        <v>925</v>
      </c>
      <c r="C160" s="43" t="s">
        <v>409</v>
      </c>
      <c r="D160" s="43" t="s">
        <v>557</v>
      </c>
      <c r="E160" s="44" t="s">
        <v>477</v>
      </c>
      <c r="F160" s="43" t="s">
        <v>437</v>
      </c>
      <c r="G160" s="45">
        <v>0.6</v>
      </c>
      <c r="H160" s="42" t="s">
        <v>410</v>
      </c>
      <c r="I160" s="42" t="s">
        <v>929</v>
      </c>
      <c r="J160" s="46"/>
      <c r="K160" s="46"/>
      <c r="L160" s="46"/>
      <c r="M160" s="46"/>
      <c r="N160" s="46"/>
      <c r="O160" s="48"/>
    </row>
    <row r="161" spans="1:15" ht="12">
      <c r="A161" s="208"/>
      <c r="B161" s="50" t="s">
        <v>925</v>
      </c>
      <c r="C161" s="51" t="s">
        <v>409</v>
      </c>
      <c r="D161" s="51" t="s">
        <v>922</v>
      </c>
      <c r="E161" s="52" t="s">
        <v>477</v>
      </c>
      <c r="F161" s="51" t="s">
        <v>437</v>
      </c>
      <c r="G161" s="83" t="s">
        <v>490</v>
      </c>
      <c r="H161" s="50" t="s">
        <v>410</v>
      </c>
      <c r="I161" s="50" t="s">
        <v>930</v>
      </c>
      <c r="J161" s="54" t="s">
        <v>1130</v>
      </c>
      <c r="K161" s="54"/>
      <c r="L161" s="54"/>
      <c r="M161" s="54"/>
      <c r="N161" s="54"/>
      <c r="O161" s="56"/>
    </row>
    <row r="162" spans="1:15" ht="12">
      <c r="A162" s="208"/>
      <c r="B162" s="50" t="s">
        <v>925</v>
      </c>
      <c r="C162" s="51" t="s">
        <v>409</v>
      </c>
      <c r="D162" s="15" t="s">
        <v>921</v>
      </c>
      <c r="E162" s="52" t="s">
        <v>477</v>
      </c>
      <c r="F162" s="51" t="s">
        <v>437</v>
      </c>
      <c r="G162" s="83">
        <v>0.19</v>
      </c>
      <c r="H162" s="50" t="s">
        <v>410</v>
      </c>
      <c r="I162" s="50" t="s">
        <v>931</v>
      </c>
      <c r="J162" s="54"/>
      <c r="K162" s="54"/>
      <c r="L162" s="54"/>
      <c r="M162" s="54"/>
      <c r="N162" s="54"/>
      <c r="O162" s="56"/>
    </row>
    <row r="163" spans="1:15" ht="12">
      <c r="A163" s="208"/>
      <c r="B163" s="50" t="s">
        <v>927</v>
      </c>
      <c r="C163" s="51" t="s">
        <v>409</v>
      </c>
      <c r="D163" s="51" t="s">
        <v>557</v>
      </c>
      <c r="E163" s="52" t="s">
        <v>477</v>
      </c>
      <c r="F163" s="51" t="s">
        <v>437</v>
      </c>
      <c r="G163" s="83">
        <v>0.6</v>
      </c>
      <c r="H163" s="50" t="s">
        <v>410</v>
      </c>
      <c r="I163" s="50" t="s">
        <v>932</v>
      </c>
      <c r="J163" s="54"/>
      <c r="K163" s="54"/>
      <c r="L163" s="54"/>
      <c r="M163" s="54"/>
      <c r="N163" s="54"/>
      <c r="O163" s="56"/>
    </row>
    <row r="164" spans="1:15" ht="12">
      <c r="A164" s="208"/>
      <c r="B164" s="50" t="s">
        <v>927</v>
      </c>
      <c r="C164" s="51" t="s">
        <v>409</v>
      </c>
      <c r="D164" s="51" t="s">
        <v>928</v>
      </c>
      <c r="E164" s="52" t="s">
        <v>477</v>
      </c>
      <c r="F164" s="51" t="s">
        <v>437</v>
      </c>
      <c r="G164" s="83" t="s">
        <v>490</v>
      </c>
      <c r="H164" s="50" t="s">
        <v>410</v>
      </c>
      <c r="I164" s="50" t="s">
        <v>933</v>
      </c>
      <c r="J164" s="54" t="s">
        <v>1131</v>
      </c>
      <c r="K164" s="54"/>
      <c r="L164" s="54"/>
      <c r="M164" s="54"/>
      <c r="N164" s="54"/>
      <c r="O164" s="56"/>
    </row>
    <row r="165" spans="1:15" ht="12">
      <c r="A165" s="208"/>
      <c r="B165" s="50" t="s">
        <v>927</v>
      </c>
      <c r="C165" s="15" t="s">
        <v>409</v>
      </c>
      <c r="D165" s="15" t="s">
        <v>491</v>
      </c>
      <c r="E165" s="16" t="s">
        <v>477</v>
      </c>
      <c r="F165" s="15" t="s">
        <v>437</v>
      </c>
      <c r="G165" s="17">
        <v>0.1</v>
      </c>
      <c r="H165" s="14" t="s">
        <v>410</v>
      </c>
      <c r="I165" s="14" t="s">
        <v>934</v>
      </c>
      <c r="J165" s="18"/>
      <c r="K165" s="18"/>
      <c r="L165" s="18"/>
      <c r="M165" s="18"/>
      <c r="N165" s="18"/>
      <c r="O165" s="20"/>
    </row>
    <row r="166" spans="1:15" ht="12">
      <c r="A166" s="208"/>
      <c r="B166" s="50" t="s">
        <v>926</v>
      </c>
      <c r="C166" s="15" t="s">
        <v>409</v>
      </c>
      <c r="D166" s="15" t="s">
        <v>478</v>
      </c>
      <c r="E166" s="16" t="s">
        <v>477</v>
      </c>
      <c r="F166" s="15" t="s">
        <v>437</v>
      </c>
      <c r="G166" s="17">
        <v>0.3</v>
      </c>
      <c r="H166" s="14" t="s">
        <v>410</v>
      </c>
      <c r="I166" s="14" t="s">
        <v>935</v>
      </c>
      <c r="J166" s="18"/>
      <c r="K166" s="18"/>
      <c r="L166" s="18"/>
      <c r="M166" s="18"/>
      <c r="N166" s="18"/>
      <c r="O166" s="20"/>
    </row>
    <row r="167" spans="1:15" ht="12">
      <c r="A167" s="208"/>
      <c r="B167" s="50" t="s">
        <v>926</v>
      </c>
      <c r="C167" s="15" t="s">
        <v>409</v>
      </c>
      <c r="D167" s="15" t="s">
        <v>605</v>
      </c>
      <c r="E167" s="16" t="s">
        <v>477</v>
      </c>
      <c r="F167" s="15" t="s">
        <v>437</v>
      </c>
      <c r="G167" s="83">
        <v>0.15</v>
      </c>
      <c r="H167" s="14" t="s">
        <v>410</v>
      </c>
      <c r="I167" s="14" t="s">
        <v>936</v>
      </c>
      <c r="J167" s="18"/>
      <c r="K167" s="18"/>
      <c r="L167" s="18"/>
      <c r="M167" s="18"/>
      <c r="N167" s="18"/>
      <c r="O167" s="20"/>
    </row>
    <row r="168" spans="1:15" ht="12">
      <c r="A168" s="208"/>
      <c r="B168" s="50" t="s">
        <v>926</v>
      </c>
      <c r="C168" s="15" t="s">
        <v>409</v>
      </c>
      <c r="D168" s="15" t="s">
        <v>491</v>
      </c>
      <c r="E168" s="16" t="s">
        <v>477</v>
      </c>
      <c r="F168" s="15" t="s">
        <v>437</v>
      </c>
      <c r="G168" s="17">
        <v>0.1</v>
      </c>
      <c r="H168" s="14" t="s">
        <v>410</v>
      </c>
      <c r="I168" s="14" t="s">
        <v>937</v>
      </c>
      <c r="J168" s="18"/>
      <c r="K168" s="18"/>
      <c r="L168" s="18"/>
      <c r="M168" s="18"/>
      <c r="N168" s="18"/>
      <c r="O168" s="20"/>
    </row>
    <row r="169" spans="1:15" ht="12">
      <c r="A169" s="208"/>
      <c r="B169" s="21" t="s">
        <v>419</v>
      </c>
      <c r="C169" s="5" t="s">
        <v>423</v>
      </c>
      <c r="D169" s="5" t="s">
        <v>938</v>
      </c>
      <c r="E169" s="22" t="s">
        <v>477</v>
      </c>
      <c r="F169" s="5" t="s">
        <v>437</v>
      </c>
      <c r="G169" s="23">
        <v>1.6</v>
      </c>
      <c r="H169" s="21" t="s">
        <v>410</v>
      </c>
      <c r="I169" s="21" t="s">
        <v>939</v>
      </c>
      <c r="J169" s="24"/>
      <c r="K169" s="24"/>
      <c r="L169" s="24"/>
      <c r="M169" s="24"/>
      <c r="N169" s="24"/>
      <c r="O169" s="26"/>
    </row>
    <row r="170" spans="1:15" ht="12">
      <c r="A170" s="208"/>
      <c r="B170" s="21" t="s">
        <v>419</v>
      </c>
      <c r="C170" s="5" t="s">
        <v>423</v>
      </c>
      <c r="D170" s="5" t="s">
        <v>475</v>
      </c>
      <c r="E170" s="22"/>
      <c r="F170" s="5" t="s">
        <v>911</v>
      </c>
      <c r="G170" s="23">
        <v>0.4</v>
      </c>
      <c r="H170" s="21" t="s">
        <v>439</v>
      </c>
      <c r="I170" s="21" t="s">
        <v>909</v>
      </c>
      <c r="J170" s="24"/>
      <c r="K170" s="24"/>
      <c r="L170" s="24"/>
      <c r="M170" s="24"/>
      <c r="N170" s="24"/>
      <c r="O170" s="26"/>
    </row>
    <row r="171" spans="1:15" ht="12">
      <c r="A171" s="208"/>
      <c r="B171" s="21" t="s">
        <v>419</v>
      </c>
      <c r="C171" s="5" t="s">
        <v>423</v>
      </c>
      <c r="D171" s="5" t="s">
        <v>475</v>
      </c>
      <c r="E171" s="22"/>
      <c r="F171" s="5" t="s">
        <v>912</v>
      </c>
      <c r="G171" s="23">
        <v>1</v>
      </c>
      <c r="H171" s="21" t="s">
        <v>439</v>
      </c>
      <c r="I171" s="21" t="s">
        <v>910</v>
      </c>
      <c r="J171" s="24"/>
      <c r="K171" s="24"/>
      <c r="L171" s="24"/>
      <c r="M171" s="24"/>
      <c r="N171" s="24"/>
      <c r="O171" s="26"/>
    </row>
    <row r="172" spans="1:15" ht="12">
      <c r="A172" s="208"/>
      <c r="B172" s="21" t="s">
        <v>419</v>
      </c>
      <c r="C172" s="5" t="s">
        <v>423</v>
      </c>
      <c r="D172" s="5" t="s">
        <v>475</v>
      </c>
      <c r="E172" s="22"/>
      <c r="F172" s="5" t="s">
        <v>913</v>
      </c>
      <c r="G172" s="23">
        <v>2.2</v>
      </c>
      <c r="H172" s="21" t="s">
        <v>439</v>
      </c>
      <c r="I172" s="21" t="s">
        <v>909</v>
      </c>
      <c r="J172" s="24" t="s">
        <v>914</v>
      </c>
      <c r="K172" s="24"/>
      <c r="L172" s="24"/>
      <c r="M172" s="24"/>
      <c r="N172" s="24"/>
      <c r="O172" s="26"/>
    </row>
    <row r="173" spans="1:15" ht="12">
      <c r="A173" s="208"/>
      <c r="B173" s="21" t="s">
        <v>419</v>
      </c>
      <c r="C173" s="5" t="s">
        <v>423</v>
      </c>
      <c r="D173" s="5" t="s">
        <v>475</v>
      </c>
      <c r="E173" s="22"/>
      <c r="F173" s="5" t="s">
        <v>913</v>
      </c>
      <c r="G173" s="23">
        <v>2</v>
      </c>
      <c r="H173" s="21" t="s">
        <v>439</v>
      </c>
      <c r="I173" s="21" t="s">
        <v>909</v>
      </c>
      <c r="J173" s="24" t="s">
        <v>794</v>
      </c>
      <c r="K173" s="24"/>
      <c r="L173" s="24"/>
      <c r="M173" s="24"/>
      <c r="N173" s="24"/>
      <c r="O173" s="26"/>
    </row>
    <row r="174" spans="1:15" ht="12">
      <c r="A174" s="208"/>
      <c r="B174" s="21" t="s">
        <v>915</v>
      </c>
      <c r="C174" s="5" t="s">
        <v>423</v>
      </c>
      <c r="D174" s="5" t="s">
        <v>475</v>
      </c>
      <c r="E174" s="22"/>
      <c r="F174" s="5" t="s">
        <v>433</v>
      </c>
      <c r="G174" s="23">
        <v>2.8</v>
      </c>
      <c r="H174" s="21" t="s">
        <v>496</v>
      </c>
      <c r="I174" s="21" t="s">
        <v>917</v>
      </c>
      <c r="J174" s="24"/>
      <c r="K174" s="24"/>
      <c r="L174" s="24"/>
      <c r="M174" s="24"/>
      <c r="N174" s="24"/>
      <c r="O174" s="26"/>
    </row>
    <row r="175" spans="1:15" ht="12">
      <c r="A175" s="208"/>
      <c r="B175" s="21" t="s">
        <v>915</v>
      </c>
      <c r="C175" s="5" t="s">
        <v>423</v>
      </c>
      <c r="D175" s="5" t="s">
        <v>475</v>
      </c>
      <c r="E175" s="22"/>
      <c r="F175" s="5" t="s">
        <v>433</v>
      </c>
      <c r="G175" s="23">
        <v>2</v>
      </c>
      <c r="H175" s="21" t="s">
        <v>496</v>
      </c>
      <c r="I175" s="21" t="s">
        <v>918</v>
      </c>
      <c r="J175" s="24"/>
      <c r="K175" s="24"/>
      <c r="L175" s="24"/>
      <c r="M175" s="24"/>
      <c r="N175" s="24"/>
      <c r="O175" s="26"/>
    </row>
    <row r="176" spans="1:15" ht="12">
      <c r="A176" s="208"/>
      <c r="B176" s="21" t="s">
        <v>916</v>
      </c>
      <c r="C176" s="5" t="s">
        <v>423</v>
      </c>
      <c r="D176" s="5" t="s">
        <v>475</v>
      </c>
      <c r="E176" s="22"/>
      <c r="F176" s="5" t="s">
        <v>433</v>
      </c>
      <c r="G176" s="23">
        <v>1.5</v>
      </c>
      <c r="H176" s="21" t="s">
        <v>496</v>
      </c>
      <c r="I176" s="21" t="s">
        <v>919</v>
      </c>
      <c r="J176" s="24"/>
      <c r="K176" s="24"/>
      <c r="L176" s="24"/>
      <c r="M176" s="24"/>
      <c r="N176" s="24"/>
      <c r="O176" s="26"/>
    </row>
    <row r="177" spans="1:15" ht="12">
      <c r="A177" s="208"/>
      <c r="B177" s="21" t="s">
        <v>916</v>
      </c>
      <c r="C177" s="5" t="s">
        <v>423</v>
      </c>
      <c r="D177" s="5" t="s">
        <v>475</v>
      </c>
      <c r="E177" s="22"/>
      <c r="F177" s="5" t="s">
        <v>433</v>
      </c>
      <c r="G177" s="23">
        <v>1</v>
      </c>
      <c r="H177" s="21" t="s">
        <v>496</v>
      </c>
      <c r="I177" s="21" t="s">
        <v>920</v>
      </c>
      <c r="J177" s="24"/>
      <c r="K177" s="24"/>
      <c r="L177" s="24"/>
      <c r="M177" s="24"/>
      <c r="N177" s="24"/>
      <c r="O177" s="26"/>
    </row>
    <row r="178" spans="1:15" ht="12">
      <c r="A178" s="208"/>
      <c r="B178" s="27" t="s">
        <v>820</v>
      </c>
      <c r="C178" s="28" t="s">
        <v>432</v>
      </c>
      <c r="D178" s="28" t="s">
        <v>483</v>
      </c>
      <c r="E178" s="29" t="s">
        <v>477</v>
      </c>
      <c r="F178" s="28" t="s">
        <v>821</v>
      </c>
      <c r="G178" s="30">
        <v>1</v>
      </c>
      <c r="H178" s="27" t="s">
        <v>410</v>
      </c>
      <c r="I178" s="27" t="s">
        <v>822</v>
      </c>
      <c r="J178" s="31" t="s">
        <v>907</v>
      </c>
      <c r="K178" s="31" t="s">
        <v>544</v>
      </c>
      <c r="L178" s="31"/>
      <c r="M178" s="31"/>
      <c r="N178" s="31" t="s">
        <v>851</v>
      </c>
      <c r="O178" s="33"/>
    </row>
    <row r="179" spans="1:15" ht="12">
      <c r="A179" s="208"/>
      <c r="B179" s="27" t="s">
        <v>823</v>
      </c>
      <c r="C179" s="28" t="s">
        <v>432</v>
      </c>
      <c r="D179" s="28" t="s">
        <v>483</v>
      </c>
      <c r="E179" s="29" t="s">
        <v>477</v>
      </c>
      <c r="F179" s="28" t="s">
        <v>821</v>
      </c>
      <c r="G179" s="30">
        <v>0.92</v>
      </c>
      <c r="H179" s="27" t="s">
        <v>410</v>
      </c>
      <c r="I179" s="27" t="s">
        <v>825</v>
      </c>
      <c r="J179" s="31" t="s">
        <v>907</v>
      </c>
      <c r="K179" s="31" t="s">
        <v>544</v>
      </c>
      <c r="L179" s="31"/>
      <c r="M179" s="31"/>
      <c r="N179" s="31" t="s">
        <v>851</v>
      </c>
      <c r="O179" s="33"/>
    </row>
    <row r="180" spans="1:15" ht="12">
      <c r="A180" s="208"/>
      <c r="B180" s="27" t="s">
        <v>824</v>
      </c>
      <c r="C180" s="28" t="s">
        <v>432</v>
      </c>
      <c r="D180" s="28" t="s">
        <v>483</v>
      </c>
      <c r="E180" s="29" t="s">
        <v>477</v>
      </c>
      <c r="F180" s="28" t="s">
        <v>821</v>
      </c>
      <c r="G180" s="30">
        <v>1.4</v>
      </c>
      <c r="H180" s="27" t="s">
        <v>410</v>
      </c>
      <c r="I180" s="27" t="s">
        <v>826</v>
      </c>
      <c r="J180" s="31" t="s">
        <v>907</v>
      </c>
      <c r="K180" s="31" t="s">
        <v>544</v>
      </c>
      <c r="L180" s="31" t="s">
        <v>889</v>
      </c>
      <c r="M180" s="31" t="s">
        <v>850</v>
      </c>
      <c r="N180" s="31" t="s">
        <v>851</v>
      </c>
      <c r="O180" s="33"/>
    </row>
    <row r="181" spans="1:15" ht="12">
      <c r="A181" s="208"/>
      <c r="B181" s="27" t="s">
        <v>827</v>
      </c>
      <c r="C181" s="28" t="s">
        <v>432</v>
      </c>
      <c r="D181" s="28" t="s">
        <v>483</v>
      </c>
      <c r="E181" s="29" t="s">
        <v>477</v>
      </c>
      <c r="F181" s="28" t="s">
        <v>821</v>
      </c>
      <c r="G181" s="30">
        <v>0.38</v>
      </c>
      <c r="H181" s="27" t="s">
        <v>410</v>
      </c>
      <c r="I181" s="27" t="s">
        <v>830</v>
      </c>
      <c r="J181" s="31" t="s">
        <v>907</v>
      </c>
      <c r="K181" s="31" t="s">
        <v>544</v>
      </c>
      <c r="L181" s="31"/>
      <c r="M181" s="31"/>
      <c r="N181" s="31" t="s">
        <v>851</v>
      </c>
      <c r="O181" s="33"/>
    </row>
    <row r="182" spans="1:15" ht="12">
      <c r="A182" s="208"/>
      <c r="B182" s="27" t="s">
        <v>828</v>
      </c>
      <c r="C182" s="28" t="s">
        <v>432</v>
      </c>
      <c r="D182" s="28" t="s">
        <v>483</v>
      </c>
      <c r="E182" s="29" t="s">
        <v>477</v>
      </c>
      <c r="F182" s="28" t="s">
        <v>821</v>
      </c>
      <c r="G182" s="30">
        <v>0.5</v>
      </c>
      <c r="H182" s="27" t="s">
        <v>410</v>
      </c>
      <c r="I182" s="27" t="s">
        <v>831</v>
      </c>
      <c r="J182" s="31" t="s">
        <v>907</v>
      </c>
      <c r="K182" s="31" t="s">
        <v>544</v>
      </c>
      <c r="L182" s="31"/>
      <c r="M182" s="31"/>
      <c r="N182" s="31" t="s">
        <v>851</v>
      </c>
      <c r="O182" s="33"/>
    </row>
    <row r="183" spans="1:15" ht="12">
      <c r="A183" s="208"/>
      <c r="B183" s="27" t="s">
        <v>829</v>
      </c>
      <c r="C183" s="28" t="s">
        <v>432</v>
      </c>
      <c r="D183" s="28" t="s">
        <v>483</v>
      </c>
      <c r="E183" s="29" t="s">
        <v>477</v>
      </c>
      <c r="F183" s="28" t="s">
        <v>821</v>
      </c>
      <c r="G183" s="30">
        <v>0.3</v>
      </c>
      <c r="H183" s="27" t="s">
        <v>410</v>
      </c>
      <c r="I183" s="27" t="s">
        <v>832</v>
      </c>
      <c r="J183" s="31" t="s">
        <v>907</v>
      </c>
      <c r="K183" s="31" t="s">
        <v>544</v>
      </c>
      <c r="L183" s="31"/>
      <c r="M183" s="31"/>
      <c r="N183" s="31" t="s">
        <v>851</v>
      </c>
      <c r="O183" s="33"/>
    </row>
    <row r="184" spans="1:15" ht="12">
      <c r="A184" s="208"/>
      <c r="B184" s="27" t="s">
        <v>833</v>
      </c>
      <c r="C184" s="28" t="s">
        <v>432</v>
      </c>
      <c r="D184" s="28" t="s">
        <v>483</v>
      </c>
      <c r="E184" s="29" t="s">
        <v>477</v>
      </c>
      <c r="F184" s="28" t="s">
        <v>454</v>
      </c>
      <c r="G184" s="30">
        <v>0.35</v>
      </c>
      <c r="H184" s="27" t="s">
        <v>410</v>
      </c>
      <c r="I184" s="27" t="s">
        <v>834</v>
      </c>
      <c r="J184" s="31" t="s">
        <v>907</v>
      </c>
      <c r="K184" s="31" t="s">
        <v>544</v>
      </c>
      <c r="L184" s="31"/>
      <c r="M184" s="31"/>
      <c r="N184" s="31" t="s">
        <v>851</v>
      </c>
      <c r="O184" s="33"/>
    </row>
    <row r="185" spans="1:15" ht="12">
      <c r="A185" s="208"/>
      <c r="B185" s="27" t="s">
        <v>837</v>
      </c>
      <c r="C185" s="28" t="s">
        <v>432</v>
      </c>
      <c r="D185" s="28" t="s">
        <v>483</v>
      </c>
      <c r="E185" s="29" t="s">
        <v>477</v>
      </c>
      <c r="F185" s="28" t="s">
        <v>586</v>
      </c>
      <c r="G185" s="30">
        <v>0.25</v>
      </c>
      <c r="H185" s="27" t="s">
        <v>410</v>
      </c>
      <c r="I185" s="27" t="s">
        <v>835</v>
      </c>
      <c r="J185" s="31" t="s">
        <v>907</v>
      </c>
      <c r="K185" s="31" t="s">
        <v>544</v>
      </c>
      <c r="L185" s="31"/>
      <c r="M185" s="31"/>
      <c r="N185" s="31" t="s">
        <v>851</v>
      </c>
      <c r="O185" s="33"/>
    </row>
    <row r="186" spans="1:15" ht="12">
      <c r="A186" s="208"/>
      <c r="B186" s="27" t="s">
        <v>836</v>
      </c>
      <c r="C186" s="28" t="s">
        <v>432</v>
      </c>
      <c r="D186" s="28" t="s">
        <v>483</v>
      </c>
      <c r="E186" s="29" t="s">
        <v>477</v>
      </c>
      <c r="F186" s="28" t="s">
        <v>586</v>
      </c>
      <c r="G186" s="30">
        <v>0.25</v>
      </c>
      <c r="H186" s="27" t="s">
        <v>410</v>
      </c>
      <c r="I186" s="27" t="s">
        <v>838</v>
      </c>
      <c r="J186" s="31" t="s">
        <v>907</v>
      </c>
      <c r="K186" s="31" t="s">
        <v>544</v>
      </c>
      <c r="L186" s="31"/>
      <c r="M186" s="31"/>
      <c r="N186" s="31" t="s">
        <v>851</v>
      </c>
      <c r="O186" s="33"/>
    </row>
    <row r="187" spans="1:15" ht="12">
      <c r="A187" s="208"/>
      <c r="B187" s="27" t="s">
        <v>833</v>
      </c>
      <c r="C187" s="28" t="s">
        <v>432</v>
      </c>
      <c r="D187" s="28" t="s">
        <v>483</v>
      </c>
      <c r="E187" s="29" t="s">
        <v>477</v>
      </c>
      <c r="F187" s="28" t="s">
        <v>411</v>
      </c>
      <c r="G187" s="30">
        <v>0.2</v>
      </c>
      <c r="H187" s="27" t="s">
        <v>410</v>
      </c>
      <c r="I187" s="27" t="s">
        <v>839</v>
      </c>
      <c r="J187" s="31" t="s">
        <v>908</v>
      </c>
      <c r="K187" s="31" t="s">
        <v>544</v>
      </c>
      <c r="L187" s="31"/>
      <c r="M187" s="31"/>
      <c r="N187" s="31" t="s">
        <v>851</v>
      </c>
      <c r="O187" s="33"/>
    </row>
    <row r="188" spans="1:15" ht="12">
      <c r="A188" s="208"/>
      <c r="B188" s="27" t="s">
        <v>840</v>
      </c>
      <c r="C188" s="28" t="s">
        <v>432</v>
      </c>
      <c r="D188" s="28" t="s">
        <v>483</v>
      </c>
      <c r="E188" s="29" t="s">
        <v>477</v>
      </c>
      <c r="F188" s="28" t="s">
        <v>841</v>
      </c>
      <c r="G188" s="30">
        <v>0.33</v>
      </c>
      <c r="H188" s="27" t="s">
        <v>410</v>
      </c>
      <c r="I188" s="27" t="s">
        <v>842</v>
      </c>
      <c r="J188" s="31" t="s">
        <v>907</v>
      </c>
      <c r="K188" s="31" t="s">
        <v>544</v>
      </c>
      <c r="L188" s="31"/>
      <c r="M188" s="31"/>
      <c r="N188" s="31" t="s">
        <v>851</v>
      </c>
      <c r="O188" s="33"/>
    </row>
    <row r="189" spans="1:15" ht="12">
      <c r="A189" s="208"/>
      <c r="B189" s="27" t="s">
        <v>844</v>
      </c>
      <c r="C189" s="28" t="s">
        <v>432</v>
      </c>
      <c r="D189" s="28" t="s">
        <v>483</v>
      </c>
      <c r="E189" s="29" t="s">
        <v>477</v>
      </c>
      <c r="F189" s="28" t="s">
        <v>841</v>
      </c>
      <c r="G189" s="30">
        <v>0.25</v>
      </c>
      <c r="H189" s="27" t="s">
        <v>410</v>
      </c>
      <c r="I189" s="27" t="s">
        <v>843</v>
      </c>
      <c r="J189" s="31" t="s">
        <v>907</v>
      </c>
      <c r="K189" s="31" t="s">
        <v>544</v>
      </c>
      <c r="L189" s="31"/>
      <c r="M189" s="31"/>
      <c r="N189" s="31" t="s">
        <v>851</v>
      </c>
      <c r="O189" s="33"/>
    </row>
    <row r="190" spans="1:15" ht="12">
      <c r="A190" s="208"/>
      <c r="B190" s="27" t="s">
        <v>845</v>
      </c>
      <c r="C190" s="28" t="s">
        <v>432</v>
      </c>
      <c r="D190" s="28" t="s">
        <v>483</v>
      </c>
      <c r="E190" s="29" t="s">
        <v>477</v>
      </c>
      <c r="F190" s="28" t="s">
        <v>821</v>
      </c>
      <c r="G190" s="90">
        <v>15.4</v>
      </c>
      <c r="H190" s="27" t="s">
        <v>847</v>
      </c>
      <c r="I190" s="27" t="s">
        <v>848</v>
      </c>
      <c r="J190" s="31"/>
      <c r="K190" s="31" t="s">
        <v>544</v>
      </c>
      <c r="L190" s="31"/>
      <c r="M190" s="31"/>
      <c r="N190" s="31" t="s">
        <v>851</v>
      </c>
      <c r="O190" s="33"/>
    </row>
    <row r="191" spans="1:15" ht="12">
      <c r="A191" s="208"/>
      <c r="B191" s="27" t="s">
        <v>845</v>
      </c>
      <c r="C191" s="28" t="s">
        <v>432</v>
      </c>
      <c r="D191" s="28" t="s">
        <v>483</v>
      </c>
      <c r="E191" s="29" t="s">
        <v>477</v>
      </c>
      <c r="F191" s="28" t="s">
        <v>846</v>
      </c>
      <c r="G191" s="90">
        <v>3.8</v>
      </c>
      <c r="H191" s="27" t="s">
        <v>847</v>
      </c>
      <c r="I191" s="27" t="s">
        <v>849</v>
      </c>
      <c r="J191" s="31"/>
      <c r="K191" s="31" t="s">
        <v>544</v>
      </c>
      <c r="L191" s="31"/>
      <c r="M191" s="31"/>
      <c r="N191" s="31" t="s">
        <v>851</v>
      </c>
      <c r="O191" s="33"/>
    </row>
    <row r="192" spans="1:15" ht="12">
      <c r="A192" s="208"/>
      <c r="B192" s="27" t="s">
        <v>853</v>
      </c>
      <c r="C192" s="28" t="s">
        <v>432</v>
      </c>
      <c r="D192" s="28" t="s">
        <v>526</v>
      </c>
      <c r="E192" s="29" t="s">
        <v>477</v>
      </c>
      <c r="F192" s="28" t="s">
        <v>854</v>
      </c>
      <c r="G192" s="30">
        <v>0.38</v>
      </c>
      <c r="H192" s="27" t="s">
        <v>410</v>
      </c>
      <c r="I192" s="27" t="s">
        <v>857</v>
      </c>
      <c r="J192" s="31" t="s">
        <v>907</v>
      </c>
      <c r="K192" s="31" t="s">
        <v>544</v>
      </c>
      <c r="L192" s="31"/>
      <c r="M192" s="31"/>
      <c r="N192" s="31"/>
      <c r="O192" s="33"/>
    </row>
    <row r="193" spans="1:15" ht="12">
      <c r="A193" s="208"/>
      <c r="B193" s="27" t="s">
        <v>855</v>
      </c>
      <c r="C193" s="28" t="s">
        <v>432</v>
      </c>
      <c r="D193" s="28" t="s">
        <v>526</v>
      </c>
      <c r="E193" s="29" t="s">
        <v>477</v>
      </c>
      <c r="F193" s="28" t="s">
        <v>854</v>
      </c>
      <c r="G193" s="30">
        <v>0.5</v>
      </c>
      <c r="H193" s="27" t="s">
        <v>410</v>
      </c>
      <c r="I193" s="27" t="s">
        <v>858</v>
      </c>
      <c r="J193" s="31" t="s">
        <v>907</v>
      </c>
      <c r="K193" s="31" t="s">
        <v>544</v>
      </c>
      <c r="L193" s="31"/>
      <c r="M193" s="31"/>
      <c r="N193" s="31"/>
      <c r="O193" s="33"/>
    </row>
    <row r="194" spans="1:15" ht="12">
      <c r="A194" s="208"/>
      <c r="B194" s="27" t="s">
        <v>856</v>
      </c>
      <c r="C194" s="28" t="s">
        <v>432</v>
      </c>
      <c r="D194" s="28" t="s">
        <v>526</v>
      </c>
      <c r="E194" s="29" t="s">
        <v>477</v>
      </c>
      <c r="F194" s="28" t="s">
        <v>854</v>
      </c>
      <c r="G194" s="30">
        <v>0.3</v>
      </c>
      <c r="H194" s="27" t="s">
        <v>410</v>
      </c>
      <c r="I194" s="27" t="s">
        <v>859</v>
      </c>
      <c r="J194" s="31" t="s">
        <v>907</v>
      </c>
      <c r="K194" s="31" t="s">
        <v>544</v>
      </c>
      <c r="L194" s="31"/>
      <c r="M194" s="31"/>
      <c r="N194" s="31"/>
      <c r="O194" s="33"/>
    </row>
    <row r="195" spans="1:15" ht="12">
      <c r="A195" s="208"/>
      <c r="B195" s="27" t="s">
        <v>860</v>
      </c>
      <c r="C195" s="28" t="s">
        <v>432</v>
      </c>
      <c r="D195" s="28" t="s">
        <v>526</v>
      </c>
      <c r="E195" s="29" t="s">
        <v>477</v>
      </c>
      <c r="F195" s="28" t="s">
        <v>420</v>
      </c>
      <c r="G195" s="30">
        <v>0.12</v>
      </c>
      <c r="H195" s="27" t="s">
        <v>410</v>
      </c>
      <c r="I195" s="27" t="s">
        <v>861</v>
      </c>
      <c r="J195" s="31" t="s">
        <v>908</v>
      </c>
      <c r="K195" s="31" t="s">
        <v>544</v>
      </c>
      <c r="L195" s="31"/>
      <c r="M195" s="31"/>
      <c r="N195" s="31"/>
      <c r="O195" s="33"/>
    </row>
    <row r="196" spans="1:15" ht="12">
      <c r="A196" s="208"/>
      <c r="B196" s="27" t="s">
        <v>860</v>
      </c>
      <c r="C196" s="28" t="s">
        <v>432</v>
      </c>
      <c r="D196" s="28" t="s">
        <v>526</v>
      </c>
      <c r="E196" s="29" t="s">
        <v>477</v>
      </c>
      <c r="F196" s="28" t="s">
        <v>421</v>
      </c>
      <c r="G196" s="30">
        <v>0.3</v>
      </c>
      <c r="H196" s="27" t="s">
        <v>410</v>
      </c>
      <c r="I196" s="27" t="s">
        <v>862</v>
      </c>
      <c r="J196" s="31" t="s">
        <v>907</v>
      </c>
      <c r="K196" s="31" t="s">
        <v>544</v>
      </c>
      <c r="L196" s="31"/>
      <c r="M196" s="31" t="s">
        <v>863</v>
      </c>
      <c r="N196" s="31"/>
      <c r="O196" s="33"/>
    </row>
    <row r="197" spans="1:15" ht="12">
      <c r="A197" s="208"/>
      <c r="B197" s="27" t="s">
        <v>860</v>
      </c>
      <c r="C197" s="28" t="s">
        <v>432</v>
      </c>
      <c r="D197" s="28" t="s">
        <v>526</v>
      </c>
      <c r="E197" s="29" t="s">
        <v>477</v>
      </c>
      <c r="F197" s="28" t="s">
        <v>864</v>
      </c>
      <c r="G197" s="30">
        <v>0.12</v>
      </c>
      <c r="H197" s="27" t="s">
        <v>410</v>
      </c>
      <c r="I197" s="27" t="s">
        <v>866</v>
      </c>
      <c r="J197" s="31" t="s">
        <v>908</v>
      </c>
      <c r="K197" s="31" t="s">
        <v>544</v>
      </c>
      <c r="L197" s="31"/>
      <c r="M197" s="31"/>
      <c r="N197" s="31"/>
      <c r="O197" s="33"/>
    </row>
    <row r="198" spans="1:15" ht="12">
      <c r="A198" s="208"/>
      <c r="B198" s="27" t="s">
        <v>860</v>
      </c>
      <c r="C198" s="28" t="s">
        <v>432</v>
      </c>
      <c r="D198" s="28" t="s">
        <v>526</v>
      </c>
      <c r="E198" s="29" t="s">
        <v>477</v>
      </c>
      <c r="F198" s="28" t="s">
        <v>865</v>
      </c>
      <c r="G198" s="30">
        <v>0.3</v>
      </c>
      <c r="H198" s="27" t="s">
        <v>410</v>
      </c>
      <c r="I198" s="27" t="s">
        <v>867</v>
      </c>
      <c r="J198" s="31" t="s">
        <v>907</v>
      </c>
      <c r="K198" s="31" t="s">
        <v>544</v>
      </c>
      <c r="L198" s="31"/>
      <c r="M198" s="31" t="s">
        <v>863</v>
      </c>
      <c r="N198" s="31"/>
      <c r="O198" s="33"/>
    </row>
    <row r="199" spans="1:15" ht="12">
      <c r="A199" s="208"/>
      <c r="B199" s="27" t="s">
        <v>852</v>
      </c>
      <c r="C199" s="28" t="s">
        <v>432</v>
      </c>
      <c r="D199" s="28" t="s">
        <v>526</v>
      </c>
      <c r="E199" s="29" t="s">
        <v>477</v>
      </c>
      <c r="F199" s="28" t="s">
        <v>411</v>
      </c>
      <c r="G199" s="30">
        <v>0.1</v>
      </c>
      <c r="H199" s="27" t="s">
        <v>410</v>
      </c>
      <c r="I199" s="27" t="s">
        <v>868</v>
      </c>
      <c r="J199" s="31" t="s">
        <v>908</v>
      </c>
      <c r="K199" s="31" t="s">
        <v>544</v>
      </c>
      <c r="L199" s="31"/>
      <c r="M199" s="31" t="s">
        <v>863</v>
      </c>
      <c r="N199" s="31"/>
      <c r="O199" s="33"/>
    </row>
    <row r="200" spans="1:15" ht="12">
      <c r="A200" s="208"/>
      <c r="B200" s="27" t="s">
        <v>869</v>
      </c>
      <c r="C200" s="28" t="s">
        <v>432</v>
      </c>
      <c r="D200" s="28" t="s">
        <v>526</v>
      </c>
      <c r="E200" s="29" t="s">
        <v>477</v>
      </c>
      <c r="F200" s="28" t="s">
        <v>841</v>
      </c>
      <c r="G200" s="30">
        <v>0.33</v>
      </c>
      <c r="H200" s="27" t="s">
        <v>410</v>
      </c>
      <c r="I200" s="27" t="s">
        <v>871</v>
      </c>
      <c r="J200" s="31" t="s">
        <v>907</v>
      </c>
      <c r="K200" s="31" t="s">
        <v>544</v>
      </c>
      <c r="L200" s="31"/>
      <c r="M200" s="31"/>
      <c r="N200" s="31"/>
      <c r="O200" s="33"/>
    </row>
    <row r="201" spans="1:15" ht="12">
      <c r="A201" s="208"/>
      <c r="B201" s="27" t="s">
        <v>870</v>
      </c>
      <c r="C201" s="28" t="s">
        <v>432</v>
      </c>
      <c r="D201" s="28" t="s">
        <v>526</v>
      </c>
      <c r="E201" s="29" t="s">
        <v>477</v>
      </c>
      <c r="F201" s="28" t="s">
        <v>841</v>
      </c>
      <c r="G201" s="30">
        <v>0.25</v>
      </c>
      <c r="H201" s="27" t="s">
        <v>410</v>
      </c>
      <c r="I201" s="27" t="s">
        <v>872</v>
      </c>
      <c r="J201" s="31" t="s">
        <v>907</v>
      </c>
      <c r="K201" s="31" t="s">
        <v>544</v>
      </c>
      <c r="L201" s="31"/>
      <c r="M201" s="31"/>
      <c r="N201" s="31"/>
      <c r="O201" s="33"/>
    </row>
    <row r="202" spans="1:15" ht="12">
      <c r="A202" s="208"/>
      <c r="B202" s="27" t="s">
        <v>873</v>
      </c>
      <c r="C202" s="28" t="s">
        <v>432</v>
      </c>
      <c r="D202" s="28" t="s">
        <v>476</v>
      </c>
      <c r="E202" s="29" t="s">
        <v>477</v>
      </c>
      <c r="F202" s="28" t="s">
        <v>821</v>
      </c>
      <c r="G202" s="30">
        <v>1</v>
      </c>
      <c r="H202" s="27" t="s">
        <v>410</v>
      </c>
      <c r="I202" s="27" t="s">
        <v>875</v>
      </c>
      <c r="J202" s="31" t="s">
        <v>907</v>
      </c>
      <c r="K202" s="31" t="s">
        <v>544</v>
      </c>
      <c r="L202" s="31"/>
      <c r="M202" s="31"/>
      <c r="N202" s="31"/>
      <c r="O202" s="33"/>
    </row>
    <row r="203" spans="1:15" ht="12">
      <c r="A203" s="208"/>
      <c r="B203" s="27" t="s">
        <v>874</v>
      </c>
      <c r="C203" s="28" t="s">
        <v>432</v>
      </c>
      <c r="D203" s="28" t="s">
        <v>476</v>
      </c>
      <c r="E203" s="29" t="s">
        <v>477</v>
      </c>
      <c r="F203" s="28" t="s">
        <v>821</v>
      </c>
      <c r="G203" s="30">
        <v>0.92</v>
      </c>
      <c r="H203" s="27" t="s">
        <v>410</v>
      </c>
      <c r="I203" s="27" t="s">
        <v>876</v>
      </c>
      <c r="J203" s="31" t="s">
        <v>907</v>
      </c>
      <c r="K203" s="31" t="s">
        <v>544</v>
      </c>
      <c r="L203" s="31"/>
      <c r="M203" s="31"/>
      <c r="N203" s="31"/>
      <c r="O203" s="33"/>
    </row>
    <row r="204" spans="1:15" ht="12">
      <c r="A204" s="208"/>
      <c r="B204" s="27" t="s">
        <v>853</v>
      </c>
      <c r="C204" s="28" t="s">
        <v>432</v>
      </c>
      <c r="D204" s="28" t="s">
        <v>476</v>
      </c>
      <c r="E204" s="29" t="s">
        <v>477</v>
      </c>
      <c r="F204" s="28" t="s">
        <v>854</v>
      </c>
      <c r="G204" s="30">
        <v>0.38</v>
      </c>
      <c r="H204" s="27" t="s">
        <v>410</v>
      </c>
      <c r="I204" s="27" t="s">
        <v>877</v>
      </c>
      <c r="J204" s="31" t="s">
        <v>907</v>
      </c>
      <c r="K204" s="31" t="s">
        <v>544</v>
      </c>
      <c r="L204" s="31"/>
      <c r="M204" s="31"/>
      <c r="N204" s="31"/>
      <c r="O204" s="33"/>
    </row>
    <row r="205" spans="1:15" ht="12">
      <c r="A205" s="208"/>
      <c r="B205" s="27" t="s">
        <v>855</v>
      </c>
      <c r="C205" s="28" t="s">
        <v>432</v>
      </c>
      <c r="D205" s="28" t="s">
        <v>476</v>
      </c>
      <c r="E205" s="29" t="s">
        <v>477</v>
      </c>
      <c r="F205" s="28" t="s">
        <v>854</v>
      </c>
      <c r="G205" s="30">
        <v>0.5</v>
      </c>
      <c r="H205" s="27" t="s">
        <v>410</v>
      </c>
      <c r="I205" s="27" t="s">
        <v>878</v>
      </c>
      <c r="J205" s="31" t="s">
        <v>907</v>
      </c>
      <c r="K205" s="31" t="s">
        <v>544</v>
      </c>
      <c r="L205" s="31"/>
      <c r="M205" s="31"/>
      <c r="N205" s="31"/>
      <c r="O205" s="33"/>
    </row>
    <row r="206" spans="1:15" ht="12">
      <c r="A206" s="208"/>
      <c r="B206" s="27" t="s">
        <v>856</v>
      </c>
      <c r="C206" s="28" t="s">
        <v>432</v>
      </c>
      <c r="D206" s="28" t="s">
        <v>476</v>
      </c>
      <c r="E206" s="29" t="s">
        <v>477</v>
      </c>
      <c r="F206" s="28" t="s">
        <v>854</v>
      </c>
      <c r="G206" s="30">
        <v>0.3</v>
      </c>
      <c r="H206" s="27" t="s">
        <v>410</v>
      </c>
      <c r="I206" s="27" t="s">
        <v>879</v>
      </c>
      <c r="J206" s="31" t="s">
        <v>907</v>
      </c>
      <c r="K206" s="31" t="s">
        <v>544</v>
      </c>
      <c r="L206" s="31"/>
      <c r="M206" s="31"/>
      <c r="N206" s="31"/>
      <c r="O206" s="33"/>
    </row>
    <row r="207" spans="1:15" ht="12">
      <c r="A207" s="208"/>
      <c r="B207" s="27" t="s">
        <v>860</v>
      </c>
      <c r="C207" s="28" t="s">
        <v>432</v>
      </c>
      <c r="D207" s="28" t="s">
        <v>476</v>
      </c>
      <c r="E207" s="29" t="s">
        <v>477</v>
      </c>
      <c r="F207" s="28" t="s">
        <v>454</v>
      </c>
      <c r="G207" s="30">
        <v>0.3</v>
      </c>
      <c r="H207" s="27" t="s">
        <v>410</v>
      </c>
      <c r="I207" s="27" t="s">
        <v>882</v>
      </c>
      <c r="J207" s="31" t="s">
        <v>907</v>
      </c>
      <c r="K207" s="31" t="s">
        <v>544</v>
      </c>
      <c r="L207" s="31"/>
      <c r="M207" s="31" t="s">
        <v>863</v>
      </c>
      <c r="N207" s="31"/>
      <c r="O207" s="33"/>
    </row>
    <row r="208" spans="1:15" ht="12">
      <c r="A208" s="208"/>
      <c r="B208" s="27" t="s">
        <v>881</v>
      </c>
      <c r="C208" s="28" t="s">
        <v>432</v>
      </c>
      <c r="D208" s="28" t="s">
        <v>476</v>
      </c>
      <c r="E208" s="29" t="s">
        <v>477</v>
      </c>
      <c r="F208" s="28" t="s">
        <v>586</v>
      </c>
      <c r="G208" s="30">
        <v>0.25</v>
      </c>
      <c r="H208" s="27" t="s">
        <v>410</v>
      </c>
      <c r="I208" s="27" t="s">
        <v>883</v>
      </c>
      <c r="J208" s="31" t="s">
        <v>907</v>
      </c>
      <c r="K208" s="31" t="s">
        <v>544</v>
      </c>
      <c r="L208" s="31"/>
      <c r="M208" s="31"/>
      <c r="N208" s="31"/>
      <c r="O208" s="33"/>
    </row>
    <row r="209" spans="1:15" ht="12">
      <c r="A209" s="208"/>
      <c r="B209" s="27" t="s">
        <v>880</v>
      </c>
      <c r="C209" s="28" t="s">
        <v>432</v>
      </c>
      <c r="D209" s="28" t="s">
        <v>476</v>
      </c>
      <c r="E209" s="29" t="s">
        <v>477</v>
      </c>
      <c r="F209" s="28" t="s">
        <v>586</v>
      </c>
      <c r="G209" s="30">
        <v>0.25</v>
      </c>
      <c r="H209" s="27" t="s">
        <v>410</v>
      </c>
      <c r="I209" s="27" t="s">
        <v>884</v>
      </c>
      <c r="J209" s="31" t="s">
        <v>907</v>
      </c>
      <c r="K209" s="31" t="s">
        <v>544</v>
      </c>
      <c r="L209" s="31"/>
      <c r="M209" s="31"/>
      <c r="N209" s="31"/>
      <c r="O209" s="33"/>
    </row>
    <row r="210" spans="1:15" ht="12">
      <c r="A210" s="208"/>
      <c r="B210" s="27" t="s">
        <v>860</v>
      </c>
      <c r="C210" s="28" t="s">
        <v>432</v>
      </c>
      <c r="D210" s="28" t="s">
        <v>476</v>
      </c>
      <c r="E210" s="29" t="s">
        <v>477</v>
      </c>
      <c r="F210" s="28" t="s">
        <v>411</v>
      </c>
      <c r="G210" s="30">
        <v>0.1</v>
      </c>
      <c r="H210" s="27" t="s">
        <v>410</v>
      </c>
      <c r="I210" s="27" t="s">
        <v>885</v>
      </c>
      <c r="J210" s="31" t="s">
        <v>908</v>
      </c>
      <c r="K210" s="31" t="s">
        <v>544</v>
      </c>
      <c r="L210" s="31"/>
      <c r="M210" s="31" t="s">
        <v>863</v>
      </c>
      <c r="N210" s="31"/>
      <c r="O210" s="33"/>
    </row>
    <row r="211" spans="1:15" ht="12">
      <c r="A211" s="208"/>
      <c r="B211" s="27" t="s">
        <v>869</v>
      </c>
      <c r="C211" s="28" t="s">
        <v>432</v>
      </c>
      <c r="D211" s="28" t="s">
        <v>476</v>
      </c>
      <c r="E211" s="29" t="s">
        <v>477</v>
      </c>
      <c r="F211" s="28" t="s">
        <v>841</v>
      </c>
      <c r="G211" s="30">
        <v>0.33</v>
      </c>
      <c r="H211" s="27" t="s">
        <v>410</v>
      </c>
      <c r="I211" s="27" t="s">
        <v>886</v>
      </c>
      <c r="J211" s="31" t="s">
        <v>907</v>
      </c>
      <c r="K211" s="31" t="s">
        <v>544</v>
      </c>
      <c r="L211" s="31"/>
      <c r="M211" s="31"/>
      <c r="N211" s="31"/>
      <c r="O211" s="33"/>
    </row>
    <row r="212" spans="1:15" ht="12">
      <c r="A212" s="208"/>
      <c r="B212" s="27" t="s">
        <v>870</v>
      </c>
      <c r="C212" s="28" t="s">
        <v>432</v>
      </c>
      <c r="D212" s="28" t="s">
        <v>476</v>
      </c>
      <c r="E212" s="29" t="s">
        <v>477</v>
      </c>
      <c r="F212" s="28" t="s">
        <v>841</v>
      </c>
      <c r="G212" s="30">
        <v>0.25</v>
      </c>
      <c r="H212" s="27" t="s">
        <v>410</v>
      </c>
      <c r="I212" s="27" t="s">
        <v>887</v>
      </c>
      <c r="J212" s="31" t="s">
        <v>907</v>
      </c>
      <c r="K212" s="31" t="s">
        <v>544</v>
      </c>
      <c r="L212" s="31"/>
      <c r="M212" s="31"/>
      <c r="N212" s="31"/>
      <c r="O212" s="33"/>
    </row>
    <row r="213" spans="1:15" ht="12">
      <c r="A213" s="208"/>
      <c r="B213" s="27" t="s">
        <v>901</v>
      </c>
      <c r="C213" s="28" t="s">
        <v>432</v>
      </c>
      <c r="D213" s="28" t="s">
        <v>483</v>
      </c>
      <c r="E213" s="29" t="s">
        <v>477</v>
      </c>
      <c r="F213" s="28" t="s">
        <v>437</v>
      </c>
      <c r="G213" s="30">
        <v>0.2</v>
      </c>
      <c r="H213" s="27" t="s">
        <v>410</v>
      </c>
      <c r="I213" s="27" t="s">
        <v>902</v>
      </c>
      <c r="J213" s="31" t="s">
        <v>905</v>
      </c>
      <c r="K213" s="31" t="s">
        <v>544</v>
      </c>
      <c r="L213" s="31"/>
      <c r="M213" s="31"/>
      <c r="N213" s="31"/>
      <c r="O213" s="33"/>
    </row>
    <row r="214" spans="1:15" ht="12">
      <c r="A214" s="208"/>
      <c r="B214" s="27" t="s">
        <v>888</v>
      </c>
      <c r="C214" s="28" t="s">
        <v>432</v>
      </c>
      <c r="D214" s="28" t="s">
        <v>762</v>
      </c>
      <c r="E214" s="29" t="s">
        <v>477</v>
      </c>
      <c r="F214" s="28" t="s">
        <v>411</v>
      </c>
      <c r="G214" s="30">
        <v>42</v>
      </c>
      <c r="H214" s="27" t="s">
        <v>435</v>
      </c>
      <c r="I214" s="27" t="s">
        <v>890</v>
      </c>
      <c r="J214" s="31" t="s">
        <v>908</v>
      </c>
      <c r="K214" s="31" t="s">
        <v>544</v>
      </c>
      <c r="L214" s="31" t="s">
        <v>462</v>
      </c>
      <c r="M214" s="31" t="s">
        <v>891</v>
      </c>
      <c r="N214" s="31"/>
      <c r="O214" s="33"/>
    </row>
    <row r="215" spans="1:15" ht="12">
      <c r="A215" s="208"/>
      <c r="B215" s="27" t="s">
        <v>888</v>
      </c>
      <c r="C215" s="28" t="s">
        <v>432</v>
      </c>
      <c r="D215" s="28" t="s">
        <v>762</v>
      </c>
      <c r="E215" s="29" t="s">
        <v>477</v>
      </c>
      <c r="F215" s="28" t="s">
        <v>454</v>
      </c>
      <c r="G215" s="30">
        <v>65</v>
      </c>
      <c r="H215" s="27" t="s">
        <v>435</v>
      </c>
      <c r="I215" s="27" t="s">
        <v>892</v>
      </c>
      <c r="J215" s="31" t="s">
        <v>908</v>
      </c>
      <c r="K215" s="31" t="s">
        <v>544</v>
      </c>
      <c r="L215" s="31" t="s">
        <v>462</v>
      </c>
      <c r="M215" s="31" t="s">
        <v>893</v>
      </c>
      <c r="N215" s="31"/>
      <c r="O215" s="33"/>
    </row>
    <row r="216" spans="1:15" ht="12">
      <c r="A216" s="208"/>
      <c r="B216" s="27" t="s">
        <v>765</v>
      </c>
      <c r="C216" s="28" t="s">
        <v>432</v>
      </c>
      <c r="D216" s="28" t="s">
        <v>762</v>
      </c>
      <c r="E216" s="29" t="s">
        <v>477</v>
      </c>
      <c r="F216" s="28" t="s">
        <v>411</v>
      </c>
      <c r="G216" s="30">
        <v>55</v>
      </c>
      <c r="H216" s="27" t="s">
        <v>435</v>
      </c>
      <c r="I216" s="27" t="s">
        <v>894</v>
      </c>
      <c r="J216" s="31" t="s">
        <v>908</v>
      </c>
      <c r="K216" s="31" t="s">
        <v>544</v>
      </c>
      <c r="L216" s="31" t="s">
        <v>462</v>
      </c>
      <c r="M216" s="31" t="s">
        <v>896</v>
      </c>
      <c r="N216" s="31"/>
      <c r="O216" s="33"/>
    </row>
    <row r="217" spans="1:15" ht="12">
      <c r="A217" s="208"/>
      <c r="B217" s="27" t="s">
        <v>765</v>
      </c>
      <c r="C217" s="28" t="s">
        <v>432</v>
      </c>
      <c r="D217" s="28" t="s">
        <v>762</v>
      </c>
      <c r="E217" s="29" t="s">
        <v>477</v>
      </c>
      <c r="F217" s="28" t="s">
        <v>454</v>
      </c>
      <c r="G217" s="30">
        <v>75</v>
      </c>
      <c r="H217" s="27" t="s">
        <v>435</v>
      </c>
      <c r="I217" s="27" t="s">
        <v>895</v>
      </c>
      <c r="J217" s="31" t="s">
        <v>908</v>
      </c>
      <c r="K217" s="31" t="s">
        <v>544</v>
      </c>
      <c r="L217" s="31" t="s">
        <v>462</v>
      </c>
      <c r="M217" s="31" t="s">
        <v>897</v>
      </c>
      <c r="N217" s="31"/>
      <c r="O217" s="33"/>
    </row>
    <row r="218" spans="1:15" ht="12">
      <c r="A218" s="208"/>
      <c r="B218" s="27" t="s">
        <v>898</v>
      </c>
      <c r="C218" s="28" t="s">
        <v>432</v>
      </c>
      <c r="D218" s="28" t="s">
        <v>762</v>
      </c>
      <c r="E218" s="29" t="s">
        <v>477</v>
      </c>
      <c r="F218" s="28" t="s">
        <v>411</v>
      </c>
      <c r="G218" s="30">
        <v>25</v>
      </c>
      <c r="H218" s="27" t="s">
        <v>435</v>
      </c>
      <c r="I218" s="27" t="s">
        <v>899</v>
      </c>
      <c r="J218" s="31" t="s">
        <v>908</v>
      </c>
      <c r="K218" s="31" t="s">
        <v>544</v>
      </c>
      <c r="L218" s="31" t="s">
        <v>462</v>
      </c>
      <c r="M218" s="31" t="s">
        <v>900</v>
      </c>
      <c r="N218" s="31"/>
      <c r="O218" s="33"/>
    </row>
    <row r="219" spans="1:15" ht="12.75" thickBot="1">
      <c r="A219" s="209"/>
      <c r="B219" s="35" t="s">
        <v>903</v>
      </c>
      <c r="C219" s="36" t="s">
        <v>432</v>
      </c>
      <c r="D219" s="36" t="s">
        <v>475</v>
      </c>
      <c r="E219" s="37"/>
      <c r="F219" s="36" t="s">
        <v>437</v>
      </c>
      <c r="G219" s="38">
        <v>0.9</v>
      </c>
      <c r="H219" s="35" t="s">
        <v>410</v>
      </c>
      <c r="I219" s="35" t="s">
        <v>904</v>
      </c>
      <c r="J219" s="39" t="s">
        <v>906</v>
      </c>
      <c r="K219" s="39" t="s">
        <v>544</v>
      </c>
      <c r="L219" s="39"/>
      <c r="M219" s="39"/>
      <c r="N219" s="39"/>
      <c r="O219" s="41"/>
    </row>
    <row r="220" spans="1:15" ht="12">
      <c r="A220" s="198" t="s">
        <v>941</v>
      </c>
      <c r="B220" s="92" t="s">
        <v>419</v>
      </c>
      <c r="C220" s="43" t="s">
        <v>409</v>
      </c>
      <c r="D220" s="43" t="s">
        <v>475</v>
      </c>
      <c r="E220" s="44"/>
      <c r="F220" s="43" t="s">
        <v>437</v>
      </c>
      <c r="G220" s="45" t="s">
        <v>944</v>
      </c>
      <c r="H220" s="42" t="s">
        <v>945</v>
      </c>
      <c r="I220" s="42" t="s">
        <v>942</v>
      </c>
      <c r="J220" s="46" t="s">
        <v>946</v>
      </c>
      <c r="K220" s="46"/>
      <c r="L220" s="46"/>
      <c r="M220" s="46"/>
      <c r="N220" s="46"/>
      <c r="O220" s="48"/>
    </row>
    <row r="221" spans="1:15" ht="12">
      <c r="A221" s="199"/>
      <c r="B221" s="93" t="s">
        <v>419</v>
      </c>
      <c r="C221" s="15" t="s">
        <v>409</v>
      </c>
      <c r="D221" s="15" t="s">
        <v>1099</v>
      </c>
      <c r="E221" s="16" t="s">
        <v>477</v>
      </c>
      <c r="F221" s="15" t="s">
        <v>437</v>
      </c>
      <c r="G221" s="17">
        <v>0.1</v>
      </c>
      <c r="H221" s="14" t="s">
        <v>410</v>
      </c>
      <c r="I221" s="14" t="s">
        <v>942</v>
      </c>
      <c r="J221" s="18" t="s">
        <v>943</v>
      </c>
      <c r="K221" s="18"/>
      <c r="L221" s="18"/>
      <c r="M221" s="18"/>
      <c r="N221" s="18"/>
      <c r="O221" s="20"/>
    </row>
    <row r="222" spans="1:15" ht="12">
      <c r="A222" s="199"/>
      <c r="B222" s="94" t="s">
        <v>419</v>
      </c>
      <c r="C222" s="5" t="s">
        <v>423</v>
      </c>
      <c r="D222" s="5" t="s">
        <v>475</v>
      </c>
      <c r="E222" s="22"/>
      <c r="F222" s="5" t="s">
        <v>947</v>
      </c>
      <c r="G222" s="23">
        <v>0.2</v>
      </c>
      <c r="H222" s="21" t="s">
        <v>439</v>
      </c>
      <c r="I222" s="21" t="s">
        <v>953</v>
      </c>
      <c r="J222" s="24" t="s">
        <v>955</v>
      </c>
      <c r="K222" s="24" t="s">
        <v>954</v>
      </c>
      <c r="L222" s="24"/>
      <c r="M222" s="24"/>
      <c r="N222" s="24"/>
      <c r="O222" s="26"/>
    </row>
    <row r="223" spans="1:15" ht="12">
      <c r="A223" s="199"/>
      <c r="B223" s="94" t="s">
        <v>419</v>
      </c>
      <c r="C223" s="5" t="s">
        <v>423</v>
      </c>
      <c r="D223" s="5" t="s">
        <v>475</v>
      </c>
      <c r="E223" s="22"/>
      <c r="F223" s="5" t="s">
        <v>947</v>
      </c>
      <c r="G223" s="23">
        <v>0.3</v>
      </c>
      <c r="H223" s="21" t="s">
        <v>439</v>
      </c>
      <c r="I223" s="21" t="s">
        <v>953</v>
      </c>
      <c r="J223" s="24" t="s">
        <v>956</v>
      </c>
      <c r="K223" s="24" t="s">
        <v>954</v>
      </c>
      <c r="L223" s="24"/>
      <c r="M223" s="24"/>
      <c r="N223" s="24"/>
      <c r="O223" s="26"/>
    </row>
    <row r="224" spans="1:15" ht="12">
      <c r="A224" s="199"/>
      <c r="B224" s="94" t="s">
        <v>419</v>
      </c>
      <c r="C224" s="5" t="s">
        <v>423</v>
      </c>
      <c r="D224" s="5" t="s">
        <v>475</v>
      </c>
      <c r="E224" s="22"/>
      <c r="F224" s="5" t="s">
        <v>948</v>
      </c>
      <c r="G224" s="23">
        <v>0.3</v>
      </c>
      <c r="H224" s="21" t="s">
        <v>439</v>
      </c>
      <c r="I224" s="21" t="s">
        <v>953</v>
      </c>
      <c r="J224" s="24" t="s">
        <v>955</v>
      </c>
      <c r="K224" s="24" t="s">
        <v>954</v>
      </c>
      <c r="L224" s="24"/>
      <c r="M224" s="24"/>
      <c r="N224" s="24"/>
      <c r="O224" s="26"/>
    </row>
    <row r="225" spans="1:15" ht="12">
      <c r="A225" s="199"/>
      <c r="B225" s="94" t="s">
        <v>419</v>
      </c>
      <c r="C225" s="5" t="s">
        <v>423</v>
      </c>
      <c r="D225" s="5" t="s">
        <v>475</v>
      </c>
      <c r="E225" s="22"/>
      <c r="F225" s="5" t="s">
        <v>912</v>
      </c>
      <c r="G225" s="23">
        <v>0.7</v>
      </c>
      <c r="H225" s="21" t="s">
        <v>439</v>
      </c>
      <c r="I225" s="21" t="s">
        <v>953</v>
      </c>
      <c r="J225" s="24" t="s">
        <v>957</v>
      </c>
      <c r="K225" s="24" t="s">
        <v>954</v>
      </c>
      <c r="L225" s="24"/>
      <c r="M225" s="72"/>
      <c r="N225" s="72"/>
      <c r="O225" s="74"/>
    </row>
    <row r="226" spans="1:15" ht="12">
      <c r="A226" s="199"/>
      <c r="B226" s="94" t="s">
        <v>419</v>
      </c>
      <c r="C226" s="5" t="s">
        <v>423</v>
      </c>
      <c r="D226" s="5" t="s">
        <v>475</v>
      </c>
      <c r="E226" s="22"/>
      <c r="F226" s="5" t="s">
        <v>912</v>
      </c>
      <c r="G226" s="23">
        <v>2</v>
      </c>
      <c r="H226" s="21" t="s">
        <v>439</v>
      </c>
      <c r="I226" s="21" t="s">
        <v>953</v>
      </c>
      <c r="J226" s="24" t="s">
        <v>950</v>
      </c>
      <c r="K226" s="24" t="s">
        <v>954</v>
      </c>
      <c r="L226" s="24"/>
      <c r="M226" s="24"/>
      <c r="N226" s="24"/>
      <c r="O226" s="26"/>
    </row>
    <row r="227" spans="1:15" ht="12">
      <c r="A227" s="199"/>
      <c r="B227" s="94" t="s">
        <v>419</v>
      </c>
      <c r="C227" s="5" t="s">
        <v>423</v>
      </c>
      <c r="D227" s="5" t="s">
        <v>475</v>
      </c>
      <c r="E227" s="22"/>
      <c r="F227" s="5" t="s">
        <v>949</v>
      </c>
      <c r="G227" s="23">
        <v>0.3</v>
      </c>
      <c r="H227" s="21" t="s">
        <v>439</v>
      </c>
      <c r="I227" s="21" t="s">
        <v>953</v>
      </c>
      <c r="J227" s="24" t="s">
        <v>958</v>
      </c>
      <c r="K227" s="24" t="s">
        <v>954</v>
      </c>
      <c r="L227" s="24"/>
      <c r="M227" s="24"/>
      <c r="N227" s="24"/>
      <c r="O227" s="26"/>
    </row>
    <row r="228" spans="1:15" ht="12">
      <c r="A228" s="199"/>
      <c r="B228" s="94" t="s">
        <v>419</v>
      </c>
      <c r="C228" s="5" t="s">
        <v>423</v>
      </c>
      <c r="D228" s="5" t="s">
        <v>475</v>
      </c>
      <c r="E228" s="22"/>
      <c r="F228" s="5" t="s">
        <v>949</v>
      </c>
      <c r="G228" s="23">
        <v>0.5</v>
      </c>
      <c r="H228" s="21" t="s">
        <v>439</v>
      </c>
      <c r="I228" s="21" t="s">
        <v>953</v>
      </c>
      <c r="J228" s="24" t="s">
        <v>951</v>
      </c>
      <c r="K228" s="24" t="s">
        <v>954</v>
      </c>
      <c r="L228" s="24"/>
      <c r="M228" s="24"/>
      <c r="N228" s="24"/>
      <c r="O228" s="26"/>
    </row>
    <row r="229" spans="1:15" ht="12">
      <c r="A229" s="199"/>
      <c r="B229" s="94" t="s">
        <v>419</v>
      </c>
      <c r="C229" s="5" t="s">
        <v>423</v>
      </c>
      <c r="D229" s="5" t="s">
        <v>475</v>
      </c>
      <c r="E229" s="22"/>
      <c r="F229" s="5" t="s">
        <v>949</v>
      </c>
      <c r="G229" s="23">
        <v>1</v>
      </c>
      <c r="H229" s="21" t="s">
        <v>439</v>
      </c>
      <c r="I229" s="21" t="s">
        <v>953</v>
      </c>
      <c r="J229" s="24" t="s">
        <v>957</v>
      </c>
      <c r="K229" s="24" t="s">
        <v>954</v>
      </c>
      <c r="L229" s="24"/>
      <c r="M229" s="24"/>
      <c r="N229" s="24"/>
      <c r="O229" s="26"/>
    </row>
    <row r="230" spans="1:15" ht="12">
      <c r="A230" s="199"/>
      <c r="B230" s="94" t="s">
        <v>419</v>
      </c>
      <c r="C230" s="5" t="s">
        <v>423</v>
      </c>
      <c r="D230" s="5" t="s">
        <v>475</v>
      </c>
      <c r="E230" s="22"/>
      <c r="F230" s="5" t="s">
        <v>949</v>
      </c>
      <c r="G230" s="23">
        <v>2</v>
      </c>
      <c r="H230" s="21" t="s">
        <v>439</v>
      </c>
      <c r="I230" s="21" t="s">
        <v>953</v>
      </c>
      <c r="J230" s="24" t="s">
        <v>950</v>
      </c>
      <c r="K230" s="24" t="s">
        <v>954</v>
      </c>
      <c r="L230" s="24"/>
      <c r="M230" s="24"/>
      <c r="N230" s="24"/>
      <c r="O230" s="26"/>
    </row>
    <row r="231" spans="1:15" ht="12">
      <c r="A231" s="199"/>
      <c r="B231" s="94" t="s">
        <v>419</v>
      </c>
      <c r="C231" s="5" t="s">
        <v>423</v>
      </c>
      <c r="D231" s="5" t="s">
        <v>475</v>
      </c>
      <c r="E231" s="22"/>
      <c r="F231" s="5" t="s">
        <v>947</v>
      </c>
      <c r="G231" s="23">
        <v>0.21</v>
      </c>
      <c r="H231" s="21" t="s">
        <v>410</v>
      </c>
      <c r="I231" s="21" t="s">
        <v>952</v>
      </c>
      <c r="J231" s="24" t="s">
        <v>955</v>
      </c>
      <c r="K231" s="24"/>
      <c r="L231" s="24"/>
      <c r="M231" s="24"/>
      <c r="N231" s="24"/>
      <c r="O231" s="26"/>
    </row>
    <row r="232" spans="1:15" ht="12">
      <c r="A232" s="199"/>
      <c r="B232" s="94" t="s">
        <v>419</v>
      </c>
      <c r="C232" s="5" t="s">
        <v>423</v>
      </c>
      <c r="D232" s="5" t="s">
        <v>475</v>
      </c>
      <c r="E232" s="22"/>
      <c r="F232" s="5" t="s">
        <v>947</v>
      </c>
      <c r="G232" s="23">
        <v>0.32</v>
      </c>
      <c r="H232" s="21" t="s">
        <v>410</v>
      </c>
      <c r="I232" s="21" t="s">
        <v>952</v>
      </c>
      <c r="J232" s="24" t="s">
        <v>956</v>
      </c>
      <c r="K232" s="24"/>
      <c r="L232" s="24"/>
      <c r="M232" s="24"/>
      <c r="N232" s="24"/>
      <c r="O232" s="26"/>
    </row>
    <row r="233" spans="1:15" ht="12">
      <c r="A233" s="199"/>
      <c r="B233" s="94" t="s">
        <v>419</v>
      </c>
      <c r="C233" s="5" t="s">
        <v>423</v>
      </c>
      <c r="D233" s="5" t="s">
        <v>475</v>
      </c>
      <c r="E233" s="22"/>
      <c r="F233" s="5" t="s">
        <v>948</v>
      </c>
      <c r="G233" s="23">
        <v>0.32</v>
      </c>
      <c r="H233" s="21" t="s">
        <v>410</v>
      </c>
      <c r="I233" s="21" t="s">
        <v>952</v>
      </c>
      <c r="J233" s="24" t="s">
        <v>955</v>
      </c>
      <c r="K233" s="24"/>
      <c r="L233" s="24"/>
      <c r="M233" s="24"/>
      <c r="N233" s="24"/>
      <c r="O233" s="26"/>
    </row>
    <row r="234" spans="1:15" ht="12">
      <c r="A234" s="199"/>
      <c r="B234" s="94" t="s">
        <v>419</v>
      </c>
      <c r="C234" s="5" t="s">
        <v>423</v>
      </c>
      <c r="D234" s="5" t="s">
        <v>475</v>
      </c>
      <c r="E234" s="22"/>
      <c r="F234" s="5" t="s">
        <v>912</v>
      </c>
      <c r="G234" s="23">
        <v>0.74</v>
      </c>
      <c r="H234" s="21" t="s">
        <v>410</v>
      </c>
      <c r="I234" s="21" t="s">
        <v>952</v>
      </c>
      <c r="J234" s="24" t="s">
        <v>957</v>
      </c>
      <c r="K234" s="72"/>
      <c r="L234" s="72"/>
      <c r="M234" s="72"/>
      <c r="N234" s="72"/>
      <c r="O234" s="74"/>
    </row>
    <row r="235" spans="1:15" ht="12">
      <c r="A235" s="199"/>
      <c r="B235" s="94" t="s">
        <v>419</v>
      </c>
      <c r="C235" s="5" t="s">
        <v>423</v>
      </c>
      <c r="D235" s="5" t="s">
        <v>475</v>
      </c>
      <c r="E235" s="22"/>
      <c r="F235" s="5" t="s">
        <v>912</v>
      </c>
      <c r="G235" s="23">
        <v>2.1</v>
      </c>
      <c r="H235" s="21" t="s">
        <v>410</v>
      </c>
      <c r="I235" s="21" t="s">
        <v>952</v>
      </c>
      <c r="J235" s="24" t="s">
        <v>950</v>
      </c>
      <c r="K235" s="24"/>
      <c r="L235" s="24"/>
      <c r="M235" s="24"/>
      <c r="N235" s="24"/>
      <c r="O235" s="26"/>
    </row>
    <row r="236" spans="1:15" ht="12">
      <c r="A236" s="199"/>
      <c r="B236" s="94" t="s">
        <v>419</v>
      </c>
      <c r="C236" s="5" t="s">
        <v>423</v>
      </c>
      <c r="D236" s="5" t="s">
        <v>475</v>
      </c>
      <c r="E236" s="22"/>
      <c r="F236" s="5" t="s">
        <v>949</v>
      </c>
      <c r="G236" s="23">
        <v>0.32</v>
      </c>
      <c r="H236" s="21" t="s">
        <v>410</v>
      </c>
      <c r="I236" s="21" t="s">
        <v>952</v>
      </c>
      <c r="J236" s="24" t="s">
        <v>958</v>
      </c>
      <c r="K236" s="24"/>
      <c r="L236" s="24"/>
      <c r="M236" s="24"/>
      <c r="N236" s="24"/>
      <c r="O236" s="26"/>
    </row>
    <row r="237" spans="1:15" ht="12">
      <c r="A237" s="199"/>
      <c r="B237" s="94" t="s">
        <v>419</v>
      </c>
      <c r="C237" s="5" t="s">
        <v>423</v>
      </c>
      <c r="D237" s="5" t="s">
        <v>475</v>
      </c>
      <c r="E237" s="22"/>
      <c r="F237" s="5" t="s">
        <v>949</v>
      </c>
      <c r="G237" s="23">
        <v>0.53</v>
      </c>
      <c r="H237" s="21" t="s">
        <v>410</v>
      </c>
      <c r="I237" s="21" t="s">
        <v>952</v>
      </c>
      <c r="J237" s="24" t="s">
        <v>951</v>
      </c>
      <c r="K237" s="24"/>
      <c r="L237" s="24"/>
      <c r="M237" s="24"/>
      <c r="N237" s="24"/>
      <c r="O237" s="26"/>
    </row>
    <row r="238" spans="1:15" ht="12">
      <c r="A238" s="199"/>
      <c r="B238" s="94" t="s">
        <v>419</v>
      </c>
      <c r="C238" s="5" t="s">
        <v>423</v>
      </c>
      <c r="D238" s="5" t="s">
        <v>475</v>
      </c>
      <c r="E238" s="22"/>
      <c r="F238" s="5" t="s">
        <v>949</v>
      </c>
      <c r="G238" s="23">
        <v>1.05</v>
      </c>
      <c r="H238" s="21" t="s">
        <v>410</v>
      </c>
      <c r="I238" s="21" t="s">
        <v>952</v>
      </c>
      <c r="J238" s="24" t="s">
        <v>957</v>
      </c>
      <c r="K238" s="24"/>
      <c r="L238" s="24"/>
      <c r="M238" s="24"/>
      <c r="N238" s="24"/>
      <c r="O238" s="26"/>
    </row>
    <row r="239" spans="1:15" ht="12">
      <c r="A239" s="199"/>
      <c r="B239" s="94" t="s">
        <v>419</v>
      </c>
      <c r="C239" s="5" t="s">
        <v>423</v>
      </c>
      <c r="D239" s="5" t="s">
        <v>475</v>
      </c>
      <c r="E239" s="22"/>
      <c r="F239" s="5" t="s">
        <v>949</v>
      </c>
      <c r="G239" s="23">
        <v>2.1</v>
      </c>
      <c r="H239" s="21" t="s">
        <v>410</v>
      </c>
      <c r="I239" s="21" t="s">
        <v>952</v>
      </c>
      <c r="J239" s="24" t="s">
        <v>950</v>
      </c>
      <c r="K239" s="24"/>
      <c r="L239" s="24"/>
      <c r="M239" s="24"/>
      <c r="N239" s="24"/>
      <c r="O239" s="26"/>
    </row>
    <row r="240" spans="1:15" ht="12">
      <c r="A240" s="199"/>
      <c r="B240" s="95" t="s">
        <v>820</v>
      </c>
      <c r="C240" s="28" t="s">
        <v>432</v>
      </c>
      <c r="D240" s="28" t="s">
        <v>475</v>
      </c>
      <c r="E240" s="29"/>
      <c r="F240" s="28" t="s">
        <v>433</v>
      </c>
      <c r="G240" s="30">
        <v>1</v>
      </c>
      <c r="H240" s="27" t="s">
        <v>410</v>
      </c>
      <c r="I240" s="27" t="s">
        <v>959</v>
      </c>
      <c r="J240" s="97"/>
      <c r="K240" s="31"/>
      <c r="L240" s="31"/>
      <c r="M240" s="31"/>
      <c r="N240" s="31"/>
      <c r="O240" s="33"/>
    </row>
    <row r="241" spans="1:15" ht="12">
      <c r="A241" s="199"/>
      <c r="B241" s="95" t="s">
        <v>845</v>
      </c>
      <c r="C241" s="28" t="s">
        <v>432</v>
      </c>
      <c r="D241" s="28" t="s">
        <v>475</v>
      </c>
      <c r="E241" s="29"/>
      <c r="F241" s="28" t="s">
        <v>433</v>
      </c>
      <c r="G241" s="30">
        <v>0.6</v>
      </c>
      <c r="H241" s="27" t="s">
        <v>410</v>
      </c>
      <c r="I241" s="27" t="s">
        <v>959</v>
      </c>
      <c r="J241" s="97"/>
      <c r="K241" s="31"/>
      <c r="L241" s="31"/>
      <c r="M241" s="31"/>
      <c r="N241" s="31"/>
      <c r="O241" s="33"/>
    </row>
    <row r="242" spans="1:15" ht="12">
      <c r="A242" s="199"/>
      <c r="B242" s="95" t="s">
        <v>827</v>
      </c>
      <c r="C242" s="28" t="s">
        <v>432</v>
      </c>
      <c r="D242" s="28" t="s">
        <v>475</v>
      </c>
      <c r="E242" s="29"/>
      <c r="F242" s="28" t="s">
        <v>433</v>
      </c>
      <c r="G242" s="30">
        <v>0.38</v>
      </c>
      <c r="H242" s="27" t="s">
        <v>410</v>
      </c>
      <c r="I242" s="27" t="s">
        <v>959</v>
      </c>
      <c r="J242" s="97"/>
      <c r="K242" s="31"/>
      <c r="L242" s="31"/>
      <c r="M242" s="31"/>
      <c r="N242" s="31"/>
      <c r="O242" s="33"/>
    </row>
    <row r="243" spans="1:15" ht="12">
      <c r="A243" s="199"/>
      <c r="B243" s="95" t="s">
        <v>828</v>
      </c>
      <c r="C243" s="28" t="s">
        <v>432</v>
      </c>
      <c r="D243" s="28" t="s">
        <v>475</v>
      </c>
      <c r="E243" s="29"/>
      <c r="F243" s="28" t="s">
        <v>433</v>
      </c>
      <c r="G243" s="30">
        <v>0.45</v>
      </c>
      <c r="H243" s="27" t="s">
        <v>410</v>
      </c>
      <c r="I243" s="27" t="s">
        <v>959</v>
      </c>
      <c r="J243" s="97"/>
      <c r="K243" s="31"/>
      <c r="L243" s="31"/>
      <c r="M243" s="31"/>
      <c r="N243" s="31"/>
      <c r="O243" s="33"/>
    </row>
    <row r="244" spans="1:15" ht="12">
      <c r="A244" s="199"/>
      <c r="B244" s="95" t="s">
        <v>960</v>
      </c>
      <c r="C244" s="28" t="s">
        <v>432</v>
      </c>
      <c r="D244" s="28" t="s">
        <v>475</v>
      </c>
      <c r="E244" s="29"/>
      <c r="F244" s="28" t="s">
        <v>433</v>
      </c>
      <c r="G244" s="30">
        <v>0.55</v>
      </c>
      <c r="H244" s="27" t="s">
        <v>410</v>
      </c>
      <c r="I244" s="27" t="s">
        <v>959</v>
      </c>
      <c r="J244" s="97"/>
      <c r="K244" s="31"/>
      <c r="L244" s="31"/>
      <c r="M244" s="31"/>
      <c r="N244" s="31"/>
      <c r="O244" s="33"/>
    </row>
    <row r="245" spans="1:15" ht="12">
      <c r="A245" s="199"/>
      <c r="B245" s="95" t="s">
        <v>836</v>
      </c>
      <c r="C245" s="28" t="s">
        <v>432</v>
      </c>
      <c r="D245" s="28" t="s">
        <v>475</v>
      </c>
      <c r="E245" s="29"/>
      <c r="F245" s="28" t="s">
        <v>961</v>
      </c>
      <c r="G245" s="30">
        <v>0.2</v>
      </c>
      <c r="H245" s="27" t="s">
        <v>410</v>
      </c>
      <c r="I245" s="27" t="s">
        <v>959</v>
      </c>
      <c r="J245" s="31"/>
      <c r="K245" s="31"/>
      <c r="L245" s="31"/>
      <c r="M245" s="31"/>
      <c r="N245" s="31"/>
      <c r="O245" s="33"/>
    </row>
    <row r="246" spans="1:15" ht="12">
      <c r="A246" s="199"/>
      <c r="B246" s="95" t="s">
        <v>837</v>
      </c>
      <c r="C246" s="28" t="s">
        <v>432</v>
      </c>
      <c r="D246" s="28" t="s">
        <v>475</v>
      </c>
      <c r="E246" s="29"/>
      <c r="F246" s="28" t="s">
        <v>961</v>
      </c>
      <c r="G246" s="30">
        <v>0.28</v>
      </c>
      <c r="H246" s="27" t="s">
        <v>410</v>
      </c>
      <c r="I246" s="27" t="s">
        <v>959</v>
      </c>
      <c r="J246" s="31"/>
      <c r="K246" s="31"/>
      <c r="L246" s="31"/>
      <c r="M246" s="31"/>
      <c r="N246" s="31"/>
      <c r="O246" s="33"/>
    </row>
    <row r="247" spans="1:15" ht="12">
      <c r="A247" s="199"/>
      <c r="B247" s="95" t="s">
        <v>962</v>
      </c>
      <c r="C247" s="28" t="s">
        <v>432</v>
      </c>
      <c r="D247" s="28" t="s">
        <v>475</v>
      </c>
      <c r="E247" s="29"/>
      <c r="F247" s="28" t="s">
        <v>961</v>
      </c>
      <c r="G247" s="30">
        <v>0.43</v>
      </c>
      <c r="H247" s="27" t="s">
        <v>410</v>
      </c>
      <c r="I247" s="27" t="s">
        <v>959</v>
      </c>
      <c r="J247" s="31"/>
      <c r="K247" s="31"/>
      <c r="L247" s="31"/>
      <c r="M247" s="31"/>
      <c r="N247" s="31"/>
      <c r="O247" s="33"/>
    </row>
    <row r="248" spans="1:15" ht="12">
      <c r="A248" s="199"/>
      <c r="B248" s="95" t="s">
        <v>833</v>
      </c>
      <c r="C248" s="28" t="s">
        <v>432</v>
      </c>
      <c r="D248" s="28" t="s">
        <v>475</v>
      </c>
      <c r="E248" s="29"/>
      <c r="F248" s="28" t="s">
        <v>963</v>
      </c>
      <c r="G248" s="30">
        <v>0.2</v>
      </c>
      <c r="H248" s="27" t="s">
        <v>410</v>
      </c>
      <c r="I248" s="27" t="s">
        <v>959</v>
      </c>
      <c r="J248" s="31"/>
      <c r="K248" s="31"/>
      <c r="L248" s="31"/>
      <c r="M248" s="31"/>
      <c r="N248" s="31"/>
      <c r="O248" s="33"/>
    </row>
    <row r="249" spans="1:15" ht="12">
      <c r="A249" s="199"/>
      <c r="B249" s="95" t="s">
        <v>962</v>
      </c>
      <c r="C249" s="28" t="s">
        <v>432</v>
      </c>
      <c r="D249" s="28" t="s">
        <v>475</v>
      </c>
      <c r="E249" s="29"/>
      <c r="F249" s="28" t="s">
        <v>963</v>
      </c>
      <c r="G249" s="30">
        <v>0.43</v>
      </c>
      <c r="H249" s="27" t="s">
        <v>410</v>
      </c>
      <c r="I249" s="27" t="s">
        <v>959</v>
      </c>
      <c r="J249" s="31"/>
      <c r="K249" s="31"/>
      <c r="L249" s="31"/>
      <c r="M249" s="31"/>
      <c r="N249" s="31"/>
      <c r="O249" s="33"/>
    </row>
    <row r="250" spans="1:15" ht="12">
      <c r="A250" s="199"/>
      <c r="B250" s="95" t="s">
        <v>964</v>
      </c>
      <c r="C250" s="28" t="s">
        <v>432</v>
      </c>
      <c r="D250" s="28" t="s">
        <v>1100</v>
      </c>
      <c r="E250" s="29" t="s">
        <v>477</v>
      </c>
      <c r="F250" s="28" t="s">
        <v>454</v>
      </c>
      <c r="G250" s="30">
        <v>0.4</v>
      </c>
      <c r="H250" s="27" t="s">
        <v>410</v>
      </c>
      <c r="I250" s="27" t="s">
        <v>966</v>
      </c>
      <c r="J250" s="31" t="s">
        <v>544</v>
      </c>
      <c r="K250" s="31"/>
      <c r="L250" s="31"/>
      <c r="M250" s="31"/>
      <c r="N250" s="31"/>
      <c r="O250" s="33"/>
    </row>
    <row r="251" spans="1:15" ht="12">
      <c r="A251" s="199"/>
      <c r="B251" s="95" t="s">
        <v>964</v>
      </c>
      <c r="C251" s="28" t="s">
        <v>432</v>
      </c>
      <c r="D251" s="28" t="s">
        <v>1100</v>
      </c>
      <c r="E251" s="29" t="s">
        <v>477</v>
      </c>
      <c r="F251" s="28" t="s">
        <v>965</v>
      </c>
      <c r="G251" s="30">
        <v>0.2</v>
      </c>
      <c r="H251" s="27" t="s">
        <v>410</v>
      </c>
      <c r="I251" s="27" t="s">
        <v>966</v>
      </c>
      <c r="J251" s="31" t="s">
        <v>544</v>
      </c>
      <c r="K251" s="31"/>
      <c r="L251" s="31"/>
      <c r="M251" s="31"/>
      <c r="N251" s="31"/>
      <c r="O251" s="33"/>
    </row>
    <row r="252" spans="1:15" ht="12">
      <c r="A252" s="199"/>
      <c r="B252" s="95" t="s">
        <v>967</v>
      </c>
      <c r="C252" s="28" t="s">
        <v>432</v>
      </c>
      <c r="D252" s="28" t="s">
        <v>1100</v>
      </c>
      <c r="E252" s="29" t="s">
        <v>477</v>
      </c>
      <c r="F252" s="28" t="s">
        <v>454</v>
      </c>
      <c r="G252" s="30">
        <v>0.35</v>
      </c>
      <c r="H252" s="27" t="s">
        <v>410</v>
      </c>
      <c r="I252" s="27" t="s">
        <v>969</v>
      </c>
      <c r="J252" s="31" t="s">
        <v>544</v>
      </c>
      <c r="K252" s="31"/>
      <c r="L252" s="31"/>
      <c r="M252" s="31"/>
      <c r="N252" s="31"/>
      <c r="O252" s="33"/>
    </row>
    <row r="253" spans="1:15" ht="12">
      <c r="A253" s="199"/>
      <c r="B253" s="95" t="s">
        <v>967</v>
      </c>
      <c r="C253" s="28" t="s">
        <v>432</v>
      </c>
      <c r="D253" s="28" t="s">
        <v>1100</v>
      </c>
      <c r="E253" s="29" t="s">
        <v>477</v>
      </c>
      <c r="F253" s="28" t="s">
        <v>965</v>
      </c>
      <c r="G253" s="30">
        <v>0.15</v>
      </c>
      <c r="H253" s="27" t="s">
        <v>410</v>
      </c>
      <c r="I253" s="27" t="s">
        <v>969</v>
      </c>
      <c r="J253" s="31" t="s">
        <v>544</v>
      </c>
      <c r="K253" s="31"/>
      <c r="L253" s="31"/>
      <c r="M253" s="31"/>
      <c r="N253" s="31"/>
      <c r="O253" s="33"/>
    </row>
    <row r="254" spans="1:15" ht="12">
      <c r="A254" s="199"/>
      <c r="B254" s="95" t="s">
        <v>968</v>
      </c>
      <c r="C254" s="28" t="s">
        <v>432</v>
      </c>
      <c r="D254" s="28" t="s">
        <v>1100</v>
      </c>
      <c r="E254" s="29" t="s">
        <v>477</v>
      </c>
      <c r="F254" s="28" t="s">
        <v>454</v>
      </c>
      <c r="G254" s="30">
        <v>0.35</v>
      </c>
      <c r="H254" s="27" t="s">
        <v>410</v>
      </c>
      <c r="I254" s="27" t="s">
        <v>969</v>
      </c>
      <c r="J254" s="31" t="s">
        <v>544</v>
      </c>
      <c r="K254" s="31"/>
      <c r="L254" s="31"/>
      <c r="M254" s="31"/>
      <c r="N254" s="31"/>
      <c r="O254" s="33"/>
    </row>
    <row r="255" spans="1:15" ht="12">
      <c r="A255" s="199"/>
      <c r="B255" s="95" t="s">
        <v>968</v>
      </c>
      <c r="C255" s="28" t="s">
        <v>432</v>
      </c>
      <c r="D255" s="28" t="s">
        <v>1100</v>
      </c>
      <c r="E255" s="29" t="s">
        <v>477</v>
      </c>
      <c r="F255" s="28" t="s">
        <v>965</v>
      </c>
      <c r="G255" s="30">
        <v>0.15</v>
      </c>
      <c r="H255" s="27" t="s">
        <v>410</v>
      </c>
      <c r="I255" s="27" t="s">
        <v>969</v>
      </c>
      <c r="J255" s="31" t="s">
        <v>544</v>
      </c>
      <c r="K255" s="31"/>
      <c r="L255" s="31"/>
      <c r="M255" s="31"/>
      <c r="N255" s="31"/>
      <c r="O255" s="33"/>
    </row>
    <row r="256" spans="1:15" ht="12">
      <c r="A256" s="199"/>
      <c r="B256" s="95" t="s">
        <v>709</v>
      </c>
      <c r="C256" s="28" t="s">
        <v>432</v>
      </c>
      <c r="D256" s="28" t="s">
        <v>710</v>
      </c>
      <c r="E256" s="29" t="s">
        <v>477</v>
      </c>
      <c r="F256" s="28" t="s">
        <v>711</v>
      </c>
      <c r="G256" s="30" t="s">
        <v>712</v>
      </c>
      <c r="H256" s="27"/>
      <c r="I256" s="27" t="s">
        <v>713</v>
      </c>
      <c r="J256" s="203" t="s">
        <v>723</v>
      </c>
      <c r="K256" s="31"/>
      <c r="L256" s="31"/>
      <c r="M256" s="31"/>
      <c r="N256" s="31"/>
      <c r="O256" s="33"/>
    </row>
    <row r="257" spans="1:15" ht="12">
      <c r="A257" s="199"/>
      <c r="B257" s="95" t="s">
        <v>709</v>
      </c>
      <c r="C257" s="28" t="s">
        <v>432</v>
      </c>
      <c r="D257" s="28" t="s">
        <v>714</v>
      </c>
      <c r="E257" s="29" t="s">
        <v>477</v>
      </c>
      <c r="F257" s="28" t="s">
        <v>981</v>
      </c>
      <c r="G257" s="30">
        <v>0.1</v>
      </c>
      <c r="H257" s="27" t="s">
        <v>410</v>
      </c>
      <c r="I257" s="27" t="s">
        <v>722</v>
      </c>
      <c r="J257" s="203" t="s">
        <v>723</v>
      </c>
      <c r="K257" s="31"/>
      <c r="L257" s="31"/>
      <c r="M257" s="31"/>
      <c r="N257" s="31"/>
      <c r="O257" s="33"/>
    </row>
    <row r="258" spans="1:15" ht="12">
      <c r="A258" s="199"/>
      <c r="B258" s="95" t="s">
        <v>709</v>
      </c>
      <c r="C258" s="28" t="s">
        <v>432</v>
      </c>
      <c r="D258" s="28" t="s">
        <v>714</v>
      </c>
      <c r="E258" s="29" t="s">
        <v>477</v>
      </c>
      <c r="F258" s="28" t="s">
        <v>715</v>
      </c>
      <c r="G258" s="30">
        <v>0.12</v>
      </c>
      <c r="H258" s="27" t="s">
        <v>410</v>
      </c>
      <c r="I258" s="27" t="s">
        <v>722</v>
      </c>
      <c r="J258" s="203" t="s">
        <v>723</v>
      </c>
      <c r="K258" s="31"/>
      <c r="L258" s="31"/>
      <c r="M258" s="31"/>
      <c r="N258" s="31"/>
      <c r="O258" s="33"/>
    </row>
    <row r="259" spans="1:15" ht="12">
      <c r="A259" s="199"/>
      <c r="B259" s="95" t="s">
        <v>709</v>
      </c>
      <c r="C259" s="28" t="s">
        <v>432</v>
      </c>
      <c r="D259" s="28" t="s">
        <v>714</v>
      </c>
      <c r="E259" s="29" t="s">
        <v>477</v>
      </c>
      <c r="F259" s="28" t="s">
        <v>979</v>
      </c>
      <c r="G259" s="30">
        <v>0.2</v>
      </c>
      <c r="H259" s="27" t="s">
        <v>410</v>
      </c>
      <c r="I259" s="27" t="s">
        <v>722</v>
      </c>
      <c r="J259" s="203" t="s">
        <v>723</v>
      </c>
      <c r="K259" s="31"/>
      <c r="L259" s="31"/>
      <c r="M259" s="31"/>
      <c r="N259" s="31"/>
      <c r="O259" s="33"/>
    </row>
    <row r="260" spans="1:15" ht="12">
      <c r="A260" s="199"/>
      <c r="B260" s="95" t="s">
        <v>709</v>
      </c>
      <c r="C260" s="28" t="s">
        <v>432</v>
      </c>
      <c r="D260" s="28" t="s">
        <v>714</v>
      </c>
      <c r="E260" s="29" t="s">
        <v>477</v>
      </c>
      <c r="F260" s="28" t="s">
        <v>978</v>
      </c>
      <c r="G260" s="30">
        <v>0.3</v>
      </c>
      <c r="H260" s="27" t="s">
        <v>410</v>
      </c>
      <c r="I260" s="27" t="s">
        <v>722</v>
      </c>
      <c r="J260" s="203" t="s">
        <v>723</v>
      </c>
      <c r="K260" s="31"/>
      <c r="L260" s="31"/>
      <c r="M260" s="31"/>
      <c r="N260" s="31"/>
      <c r="O260" s="33"/>
    </row>
    <row r="261" spans="1:15" ht="12">
      <c r="A261" s="199"/>
      <c r="B261" s="95" t="s">
        <v>716</v>
      </c>
      <c r="C261" s="28" t="s">
        <v>432</v>
      </c>
      <c r="D261" s="28" t="s">
        <v>714</v>
      </c>
      <c r="E261" s="29" t="s">
        <v>477</v>
      </c>
      <c r="F261" s="28" t="s">
        <v>433</v>
      </c>
      <c r="G261" s="30">
        <v>1</v>
      </c>
      <c r="H261" s="27" t="s">
        <v>410</v>
      </c>
      <c r="I261" s="27" t="s">
        <v>722</v>
      </c>
      <c r="J261" s="203" t="s">
        <v>723</v>
      </c>
      <c r="K261" s="31"/>
      <c r="L261" s="31"/>
      <c r="M261" s="31"/>
      <c r="N261" s="31"/>
      <c r="O261" s="33"/>
    </row>
    <row r="262" spans="1:15" ht="12">
      <c r="A262" s="199"/>
      <c r="B262" s="95" t="s">
        <v>717</v>
      </c>
      <c r="C262" s="28" t="s">
        <v>432</v>
      </c>
      <c r="D262" s="28" t="s">
        <v>714</v>
      </c>
      <c r="E262" s="29" t="s">
        <v>477</v>
      </c>
      <c r="F262" s="28" t="s">
        <v>433</v>
      </c>
      <c r="G262" s="30">
        <v>1</v>
      </c>
      <c r="H262" s="27" t="s">
        <v>410</v>
      </c>
      <c r="I262" s="27" t="s">
        <v>722</v>
      </c>
      <c r="J262" s="203" t="s">
        <v>723</v>
      </c>
      <c r="K262" s="31"/>
      <c r="L262" s="31"/>
      <c r="M262" s="31"/>
      <c r="N262" s="31"/>
      <c r="O262" s="33"/>
    </row>
    <row r="263" spans="1:15" ht="12">
      <c r="A263" s="199"/>
      <c r="B263" s="95" t="s">
        <v>718</v>
      </c>
      <c r="C263" s="28" t="s">
        <v>432</v>
      </c>
      <c r="D263" s="28" t="s">
        <v>714</v>
      </c>
      <c r="E263" s="29" t="s">
        <v>477</v>
      </c>
      <c r="F263" s="28" t="s">
        <v>433</v>
      </c>
      <c r="G263" s="30">
        <v>0.55</v>
      </c>
      <c r="H263" s="27" t="s">
        <v>410</v>
      </c>
      <c r="I263" s="27" t="s">
        <v>722</v>
      </c>
      <c r="J263" s="203" t="s">
        <v>723</v>
      </c>
      <c r="K263" s="31"/>
      <c r="L263" s="31"/>
      <c r="M263" s="31"/>
      <c r="N263" s="31"/>
      <c r="O263" s="33"/>
    </row>
    <row r="264" spans="1:15" ht="12">
      <c r="A264" s="199"/>
      <c r="B264" s="95" t="s">
        <v>719</v>
      </c>
      <c r="C264" s="28" t="s">
        <v>432</v>
      </c>
      <c r="D264" s="28" t="s">
        <v>714</v>
      </c>
      <c r="E264" s="29" t="s">
        <v>477</v>
      </c>
      <c r="F264" s="28" t="s">
        <v>433</v>
      </c>
      <c r="G264" s="30">
        <v>0.38</v>
      </c>
      <c r="H264" s="27" t="s">
        <v>410</v>
      </c>
      <c r="I264" s="27" t="s">
        <v>722</v>
      </c>
      <c r="J264" s="203" t="s">
        <v>723</v>
      </c>
      <c r="K264" s="31"/>
      <c r="L264" s="31"/>
      <c r="M264" s="31"/>
      <c r="N264" s="31"/>
      <c r="O264" s="33"/>
    </row>
    <row r="265" spans="1:15" ht="12">
      <c r="A265" s="199"/>
      <c r="B265" s="95" t="s">
        <v>720</v>
      </c>
      <c r="C265" s="28" t="s">
        <v>432</v>
      </c>
      <c r="D265" s="28" t="s">
        <v>714</v>
      </c>
      <c r="E265" s="29" t="s">
        <v>477</v>
      </c>
      <c r="F265" s="28" t="s">
        <v>433</v>
      </c>
      <c r="G265" s="30">
        <v>0.43</v>
      </c>
      <c r="H265" s="27" t="s">
        <v>410</v>
      </c>
      <c r="I265" s="27" t="s">
        <v>722</v>
      </c>
      <c r="J265" s="203" t="s">
        <v>723</v>
      </c>
      <c r="K265" s="31"/>
      <c r="L265" s="31"/>
      <c r="M265" s="31"/>
      <c r="N265" s="31"/>
      <c r="O265" s="33"/>
    </row>
    <row r="266" spans="1:15" ht="12">
      <c r="A266" s="199"/>
      <c r="B266" s="95" t="s">
        <v>721</v>
      </c>
      <c r="C266" s="28" t="s">
        <v>432</v>
      </c>
      <c r="D266" s="28" t="s">
        <v>714</v>
      </c>
      <c r="E266" s="29" t="s">
        <v>477</v>
      </c>
      <c r="F266" s="28" t="s">
        <v>433</v>
      </c>
      <c r="G266" s="30">
        <v>0.55</v>
      </c>
      <c r="H266" s="27" t="s">
        <v>410</v>
      </c>
      <c r="I266" s="27" t="s">
        <v>722</v>
      </c>
      <c r="J266" s="203" t="s">
        <v>723</v>
      </c>
      <c r="K266" s="31"/>
      <c r="L266" s="31"/>
      <c r="M266" s="31"/>
      <c r="N266" s="31"/>
      <c r="O266" s="33"/>
    </row>
    <row r="267" spans="1:15" ht="12">
      <c r="A267" s="199"/>
      <c r="B267" s="95" t="s">
        <v>709</v>
      </c>
      <c r="C267" s="28" t="s">
        <v>432</v>
      </c>
      <c r="D267" s="28" t="s">
        <v>724</v>
      </c>
      <c r="E267" s="29" t="s">
        <v>477</v>
      </c>
      <c r="F267" s="28" t="s">
        <v>725</v>
      </c>
      <c r="G267" s="30">
        <v>0.1</v>
      </c>
      <c r="H267" s="27" t="s">
        <v>410</v>
      </c>
      <c r="I267" s="27" t="s">
        <v>722</v>
      </c>
      <c r="J267" s="203" t="s">
        <v>723</v>
      </c>
      <c r="K267" s="31"/>
      <c r="L267" s="31"/>
      <c r="M267" s="31"/>
      <c r="N267" s="31"/>
      <c r="O267" s="33"/>
    </row>
    <row r="268" spans="1:15" ht="12">
      <c r="A268" s="199"/>
      <c r="B268" s="95" t="s">
        <v>709</v>
      </c>
      <c r="C268" s="28" t="s">
        <v>432</v>
      </c>
      <c r="D268" s="28" t="s">
        <v>724</v>
      </c>
      <c r="E268" s="29" t="s">
        <v>477</v>
      </c>
      <c r="F268" s="28" t="s">
        <v>979</v>
      </c>
      <c r="G268" s="30">
        <v>0.2</v>
      </c>
      <c r="H268" s="27" t="s">
        <v>410</v>
      </c>
      <c r="I268" s="27" t="s">
        <v>722</v>
      </c>
      <c r="J268" s="203" t="s">
        <v>723</v>
      </c>
      <c r="K268" s="31"/>
      <c r="L268" s="31"/>
      <c r="M268" s="31"/>
      <c r="N268" s="31"/>
      <c r="O268" s="33"/>
    </row>
    <row r="269" spans="1:15" ht="12">
      <c r="A269" s="199"/>
      <c r="B269" s="95" t="s">
        <v>727</v>
      </c>
      <c r="C269" s="28" t="s">
        <v>432</v>
      </c>
      <c r="D269" s="28" t="s">
        <v>724</v>
      </c>
      <c r="E269" s="29" t="s">
        <v>477</v>
      </c>
      <c r="F269" s="28" t="s">
        <v>726</v>
      </c>
      <c r="G269" s="30">
        <v>0.2</v>
      </c>
      <c r="H269" s="27" t="s">
        <v>410</v>
      </c>
      <c r="I269" s="27" t="s">
        <v>722</v>
      </c>
      <c r="J269" s="203" t="s">
        <v>723</v>
      </c>
      <c r="K269" s="31"/>
      <c r="L269" s="31"/>
      <c r="M269" s="31"/>
      <c r="N269" s="31"/>
      <c r="O269" s="33"/>
    </row>
    <row r="270" spans="1:15" ht="12">
      <c r="A270" s="199"/>
      <c r="B270" s="95" t="s">
        <v>728</v>
      </c>
      <c r="C270" s="28" t="s">
        <v>432</v>
      </c>
      <c r="D270" s="28" t="s">
        <v>724</v>
      </c>
      <c r="E270" s="29" t="s">
        <v>477</v>
      </c>
      <c r="F270" s="28" t="s">
        <v>726</v>
      </c>
      <c r="G270" s="30">
        <v>0.28</v>
      </c>
      <c r="H270" s="27" t="s">
        <v>410</v>
      </c>
      <c r="I270" s="27" t="s">
        <v>722</v>
      </c>
      <c r="J270" s="203" t="s">
        <v>723</v>
      </c>
      <c r="K270" s="31"/>
      <c r="L270" s="31"/>
      <c r="M270" s="31"/>
      <c r="N270" s="31"/>
      <c r="O270" s="33"/>
    </row>
    <row r="271" spans="1:15" ht="12">
      <c r="A271" s="199"/>
      <c r="B271" s="95" t="s">
        <v>729</v>
      </c>
      <c r="C271" s="28" t="s">
        <v>432</v>
      </c>
      <c r="D271" s="28" t="s">
        <v>724</v>
      </c>
      <c r="E271" s="29" t="s">
        <v>477</v>
      </c>
      <c r="F271" s="28" t="s">
        <v>726</v>
      </c>
      <c r="G271" s="30">
        <v>0.43</v>
      </c>
      <c r="H271" s="27" t="s">
        <v>410</v>
      </c>
      <c r="I271" s="27" t="s">
        <v>722</v>
      </c>
      <c r="J271" s="203" t="s">
        <v>723</v>
      </c>
      <c r="K271" s="31"/>
      <c r="L271" s="31"/>
      <c r="M271" s="31"/>
      <c r="N271" s="31"/>
      <c r="O271" s="33"/>
    </row>
    <row r="272" spans="1:15" ht="12">
      <c r="A272" s="199"/>
      <c r="B272" s="95" t="s">
        <v>716</v>
      </c>
      <c r="C272" s="28" t="s">
        <v>432</v>
      </c>
      <c r="D272" s="28" t="s">
        <v>724</v>
      </c>
      <c r="E272" s="29" t="s">
        <v>477</v>
      </c>
      <c r="F272" s="28" t="s">
        <v>433</v>
      </c>
      <c r="G272" s="30">
        <v>1</v>
      </c>
      <c r="H272" s="27" t="s">
        <v>410</v>
      </c>
      <c r="I272" s="27" t="s">
        <v>722</v>
      </c>
      <c r="J272" s="203" t="s">
        <v>723</v>
      </c>
      <c r="K272" s="31"/>
      <c r="L272" s="31"/>
      <c r="M272" s="31"/>
      <c r="N272" s="31"/>
      <c r="O272" s="33"/>
    </row>
    <row r="273" spans="1:15" ht="12">
      <c r="A273" s="199"/>
      <c r="B273" s="95" t="s">
        <v>717</v>
      </c>
      <c r="C273" s="28" t="s">
        <v>432</v>
      </c>
      <c r="D273" s="28" t="s">
        <v>724</v>
      </c>
      <c r="E273" s="29" t="s">
        <v>477</v>
      </c>
      <c r="F273" s="28" t="s">
        <v>433</v>
      </c>
      <c r="G273" s="30">
        <v>1</v>
      </c>
      <c r="H273" s="27" t="s">
        <v>410</v>
      </c>
      <c r="I273" s="27" t="s">
        <v>722</v>
      </c>
      <c r="J273" s="203" t="s">
        <v>723</v>
      </c>
      <c r="K273" s="31"/>
      <c r="L273" s="31"/>
      <c r="M273" s="31"/>
      <c r="N273" s="31"/>
      <c r="O273" s="33"/>
    </row>
    <row r="274" spans="1:15" ht="12">
      <c r="A274" s="199"/>
      <c r="B274" s="95" t="s">
        <v>718</v>
      </c>
      <c r="C274" s="28" t="s">
        <v>432</v>
      </c>
      <c r="D274" s="28" t="s">
        <v>724</v>
      </c>
      <c r="E274" s="29" t="s">
        <v>477</v>
      </c>
      <c r="F274" s="28" t="s">
        <v>433</v>
      </c>
      <c r="G274" s="30">
        <v>0.6</v>
      </c>
      <c r="H274" s="27" t="s">
        <v>410</v>
      </c>
      <c r="I274" s="27" t="s">
        <v>722</v>
      </c>
      <c r="J274" s="203" t="s">
        <v>723</v>
      </c>
      <c r="K274" s="31"/>
      <c r="L274" s="31"/>
      <c r="M274" s="31"/>
      <c r="N274" s="31"/>
      <c r="O274" s="33"/>
    </row>
    <row r="275" spans="1:15" ht="12">
      <c r="A275" s="199"/>
      <c r="B275" s="95" t="s">
        <v>719</v>
      </c>
      <c r="C275" s="28" t="s">
        <v>432</v>
      </c>
      <c r="D275" s="28" t="s">
        <v>724</v>
      </c>
      <c r="E275" s="29" t="s">
        <v>477</v>
      </c>
      <c r="F275" s="28" t="s">
        <v>433</v>
      </c>
      <c r="G275" s="30">
        <v>0.38</v>
      </c>
      <c r="H275" s="27" t="s">
        <v>410</v>
      </c>
      <c r="I275" s="27" t="s">
        <v>722</v>
      </c>
      <c r="J275" s="203" t="s">
        <v>723</v>
      </c>
      <c r="K275" s="31"/>
      <c r="L275" s="31"/>
      <c r="M275" s="31"/>
      <c r="N275" s="31"/>
      <c r="O275" s="33"/>
    </row>
    <row r="276" spans="1:15" ht="12">
      <c r="A276" s="199"/>
      <c r="B276" s="95" t="s">
        <v>720</v>
      </c>
      <c r="C276" s="28" t="s">
        <v>432</v>
      </c>
      <c r="D276" s="28" t="s">
        <v>724</v>
      </c>
      <c r="E276" s="29" t="s">
        <v>477</v>
      </c>
      <c r="F276" s="28" t="s">
        <v>433</v>
      </c>
      <c r="G276" s="30">
        <v>0.45</v>
      </c>
      <c r="H276" s="27" t="s">
        <v>410</v>
      </c>
      <c r="I276" s="27" t="s">
        <v>722</v>
      </c>
      <c r="J276" s="203" t="s">
        <v>723</v>
      </c>
      <c r="K276" s="31"/>
      <c r="L276" s="31"/>
      <c r="M276" s="31"/>
      <c r="N276" s="31"/>
      <c r="O276" s="33"/>
    </row>
    <row r="277" spans="1:15" ht="12.75" thickBot="1">
      <c r="A277" s="199"/>
      <c r="B277" s="95" t="s">
        <v>721</v>
      </c>
      <c r="C277" s="28" t="s">
        <v>432</v>
      </c>
      <c r="D277" s="28" t="s">
        <v>724</v>
      </c>
      <c r="E277" s="29" t="s">
        <v>477</v>
      </c>
      <c r="F277" s="28" t="s">
        <v>433</v>
      </c>
      <c r="G277" s="30">
        <v>0.55</v>
      </c>
      <c r="H277" s="27" t="s">
        <v>410</v>
      </c>
      <c r="I277" s="27" t="s">
        <v>722</v>
      </c>
      <c r="J277" s="203" t="s">
        <v>723</v>
      </c>
      <c r="K277" s="31"/>
      <c r="L277" s="31"/>
      <c r="M277" s="31"/>
      <c r="N277" s="31"/>
      <c r="O277" s="33"/>
    </row>
    <row r="278" spans="1:15" ht="12" hidden="1">
      <c r="A278" s="199"/>
      <c r="B278" s="95" t="s">
        <v>970</v>
      </c>
      <c r="C278" s="28" t="s">
        <v>432</v>
      </c>
      <c r="D278" s="28" t="s">
        <v>971</v>
      </c>
      <c r="E278" s="29" t="s">
        <v>477</v>
      </c>
      <c r="F278" s="28" t="s">
        <v>433</v>
      </c>
      <c r="G278" s="30">
        <v>1</v>
      </c>
      <c r="H278" s="27" t="s">
        <v>410</v>
      </c>
      <c r="I278" s="27" t="s">
        <v>972</v>
      </c>
      <c r="J278" s="31"/>
      <c r="K278" s="31"/>
      <c r="L278" s="31"/>
      <c r="M278" s="31"/>
      <c r="N278" s="31"/>
      <c r="O278" s="33"/>
    </row>
    <row r="279" spans="1:15" ht="12" hidden="1">
      <c r="A279" s="199"/>
      <c r="B279" s="95" t="s">
        <v>973</v>
      </c>
      <c r="C279" s="28" t="s">
        <v>432</v>
      </c>
      <c r="D279" s="28" t="s">
        <v>971</v>
      </c>
      <c r="E279" s="29" t="s">
        <v>477</v>
      </c>
      <c r="F279" s="28" t="s">
        <v>433</v>
      </c>
      <c r="G279" s="30">
        <v>0.55</v>
      </c>
      <c r="H279" s="27" t="s">
        <v>410</v>
      </c>
      <c r="I279" s="27" t="s">
        <v>972</v>
      </c>
      <c r="J279" s="31"/>
      <c r="K279" s="31"/>
      <c r="L279" s="31"/>
      <c r="M279" s="31"/>
      <c r="N279" s="31"/>
      <c r="O279" s="33"/>
    </row>
    <row r="280" spans="1:15" ht="12" hidden="1">
      <c r="A280" s="199"/>
      <c r="B280" s="95" t="s">
        <v>974</v>
      </c>
      <c r="C280" s="28" t="s">
        <v>432</v>
      </c>
      <c r="D280" s="28" t="s">
        <v>971</v>
      </c>
      <c r="E280" s="29" t="s">
        <v>477</v>
      </c>
      <c r="F280" s="28" t="s">
        <v>433</v>
      </c>
      <c r="G280" s="30">
        <v>0.38</v>
      </c>
      <c r="H280" s="27" t="s">
        <v>410</v>
      </c>
      <c r="I280" s="27" t="s">
        <v>972</v>
      </c>
      <c r="J280" s="31"/>
      <c r="K280" s="31"/>
      <c r="L280" s="31"/>
      <c r="M280" s="31"/>
      <c r="N280" s="31"/>
      <c r="O280" s="33"/>
    </row>
    <row r="281" spans="1:15" ht="12" hidden="1">
      <c r="A281" s="199"/>
      <c r="B281" s="95" t="s">
        <v>975</v>
      </c>
      <c r="C281" s="28" t="s">
        <v>432</v>
      </c>
      <c r="D281" s="28" t="s">
        <v>971</v>
      </c>
      <c r="E281" s="29" t="s">
        <v>477</v>
      </c>
      <c r="F281" s="28" t="s">
        <v>433</v>
      </c>
      <c r="G281" s="30">
        <v>0.43</v>
      </c>
      <c r="H281" s="27" t="s">
        <v>410</v>
      </c>
      <c r="I281" s="27" t="s">
        <v>972</v>
      </c>
      <c r="J281" s="31"/>
      <c r="K281" s="31"/>
      <c r="L281" s="31"/>
      <c r="M281" s="31"/>
      <c r="N281" s="31"/>
      <c r="O281" s="33"/>
    </row>
    <row r="282" spans="1:15" ht="12" hidden="1">
      <c r="A282" s="199"/>
      <c r="B282" s="95" t="s">
        <v>976</v>
      </c>
      <c r="C282" s="28" t="s">
        <v>432</v>
      </c>
      <c r="D282" s="28" t="s">
        <v>971</v>
      </c>
      <c r="E282" s="29" t="s">
        <v>477</v>
      </c>
      <c r="F282" s="28" t="s">
        <v>433</v>
      </c>
      <c r="G282" s="30">
        <v>0.55</v>
      </c>
      <c r="H282" s="27" t="s">
        <v>410</v>
      </c>
      <c r="I282" s="27" t="s">
        <v>972</v>
      </c>
      <c r="J282" s="31"/>
      <c r="K282" s="31"/>
      <c r="L282" s="31"/>
      <c r="M282" s="31"/>
      <c r="N282" s="31"/>
      <c r="O282" s="33"/>
    </row>
    <row r="283" spans="1:15" ht="12" hidden="1">
      <c r="A283" s="199"/>
      <c r="B283" s="95" t="s">
        <v>977</v>
      </c>
      <c r="C283" s="28" t="s">
        <v>432</v>
      </c>
      <c r="D283" s="28" t="s">
        <v>971</v>
      </c>
      <c r="E283" s="29" t="s">
        <v>477</v>
      </c>
      <c r="F283" s="28" t="s">
        <v>911</v>
      </c>
      <c r="G283" s="30">
        <v>0.12</v>
      </c>
      <c r="H283" s="27" t="s">
        <v>410</v>
      </c>
      <c r="I283" s="27" t="s">
        <v>972</v>
      </c>
      <c r="J283" s="31"/>
      <c r="K283" s="31"/>
      <c r="L283" s="31"/>
      <c r="M283" s="31"/>
      <c r="N283" s="31"/>
      <c r="O283" s="33"/>
    </row>
    <row r="284" spans="1:15" ht="12" hidden="1">
      <c r="A284" s="199"/>
      <c r="B284" s="95" t="s">
        <v>977</v>
      </c>
      <c r="C284" s="28" t="s">
        <v>432</v>
      </c>
      <c r="D284" s="28" t="s">
        <v>971</v>
      </c>
      <c r="E284" s="29" t="s">
        <v>477</v>
      </c>
      <c r="F284" s="28" t="s">
        <v>978</v>
      </c>
      <c r="G284" s="30">
        <v>0.3</v>
      </c>
      <c r="H284" s="27" t="s">
        <v>410</v>
      </c>
      <c r="I284" s="27" t="s">
        <v>972</v>
      </c>
      <c r="J284" s="31"/>
      <c r="K284" s="31"/>
      <c r="L284" s="31"/>
      <c r="M284" s="31"/>
      <c r="N284" s="31"/>
      <c r="O284" s="33"/>
    </row>
    <row r="285" spans="1:15" ht="12" hidden="1">
      <c r="A285" s="199"/>
      <c r="B285" s="95" t="s">
        <v>980</v>
      </c>
      <c r="C285" s="28" t="s">
        <v>432</v>
      </c>
      <c r="D285" s="28" t="s">
        <v>971</v>
      </c>
      <c r="E285" s="29" t="s">
        <v>477</v>
      </c>
      <c r="F285" s="28" t="s">
        <v>979</v>
      </c>
      <c r="G285" s="30">
        <v>0.2</v>
      </c>
      <c r="H285" s="27" t="s">
        <v>410</v>
      </c>
      <c r="I285" s="27" t="s">
        <v>972</v>
      </c>
      <c r="J285" s="31"/>
      <c r="K285" s="31"/>
      <c r="L285" s="31"/>
      <c r="M285" s="31"/>
      <c r="N285" s="31"/>
      <c r="O285" s="33"/>
    </row>
    <row r="286" spans="1:15" ht="12" hidden="1">
      <c r="A286" s="199"/>
      <c r="B286" s="95" t="s">
        <v>977</v>
      </c>
      <c r="C286" s="28" t="s">
        <v>432</v>
      </c>
      <c r="D286" s="28" t="s">
        <v>971</v>
      </c>
      <c r="E286" s="29" t="s">
        <v>477</v>
      </c>
      <c r="F286" s="28" t="s">
        <v>981</v>
      </c>
      <c r="G286" s="30">
        <v>0.1</v>
      </c>
      <c r="H286" s="27" t="s">
        <v>410</v>
      </c>
      <c r="I286" s="27" t="s">
        <v>972</v>
      </c>
      <c r="J286" s="31"/>
      <c r="K286" s="31"/>
      <c r="L286" s="31"/>
      <c r="M286" s="31"/>
      <c r="N286" s="31"/>
      <c r="O286" s="33"/>
    </row>
    <row r="287" spans="1:15" ht="12" hidden="1">
      <c r="A287" s="199"/>
      <c r="B287" s="95" t="s">
        <v>970</v>
      </c>
      <c r="C287" s="28" t="s">
        <v>432</v>
      </c>
      <c r="D287" s="28" t="s">
        <v>476</v>
      </c>
      <c r="E287" s="29" t="s">
        <v>477</v>
      </c>
      <c r="F287" s="28" t="s">
        <v>433</v>
      </c>
      <c r="G287" s="30">
        <v>1</v>
      </c>
      <c r="H287" s="27" t="s">
        <v>410</v>
      </c>
      <c r="I287" s="27" t="s">
        <v>982</v>
      </c>
      <c r="J287" s="31"/>
      <c r="K287" s="31"/>
      <c r="L287" s="31"/>
      <c r="M287" s="31"/>
      <c r="N287" s="31"/>
      <c r="O287" s="33"/>
    </row>
    <row r="288" spans="1:15" ht="12" hidden="1">
      <c r="A288" s="199"/>
      <c r="B288" s="95" t="s">
        <v>973</v>
      </c>
      <c r="C288" s="28" t="s">
        <v>432</v>
      </c>
      <c r="D288" s="28" t="s">
        <v>476</v>
      </c>
      <c r="E288" s="29" t="s">
        <v>477</v>
      </c>
      <c r="F288" s="28" t="s">
        <v>433</v>
      </c>
      <c r="G288" s="30">
        <v>0.6</v>
      </c>
      <c r="H288" s="27" t="s">
        <v>410</v>
      </c>
      <c r="I288" s="27" t="s">
        <v>982</v>
      </c>
      <c r="J288" s="31"/>
      <c r="K288" s="31"/>
      <c r="L288" s="31"/>
      <c r="M288" s="31"/>
      <c r="N288" s="31"/>
      <c r="O288" s="33"/>
    </row>
    <row r="289" spans="1:15" ht="12" hidden="1">
      <c r="A289" s="199"/>
      <c r="B289" s="95" t="s">
        <v>974</v>
      </c>
      <c r="C289" s="28" t="s">
        <v>432</v>
      </c>
      <c r="D289" s="28" t="s">
        <v>476</v>
      </c>
      <c r="E289" s="29" t="s">
        <v>477</v>
      </c>
      <c r="F289" s="28" t="s">
        <v>433</v>
      </c>
      <c r="G289" s="30">
        <v>0.38</v>
      </c>
      <c r="H289" s="27" t="s">
        <v>410</v>
      </c>
      <c r="I289" s="27" t="s">
        <v>982</v>
      </c>
      <c r="J289" s="31"/>
      <c r="K289" s="31"/>
      <c r="L289" s="31"/>
      <c r="M289" s="31"/>
      <c r="N289" s="31"/>
      <c r="O289" s="33"/>
    </row>
    <row r="290" spans="1:15" ht="12" hidden="1">
      <c r="A290" s="199"/>
      <c r="B290" s="95" t="s">
        <v>975</v>
      </c>
      <c r="C290" s="28" t="s">
        <v>432</v>
      </c>
      <c r="D290" s="28" t="s">
        <v>476</v>
      </c>
      <c r="E290" s="29" t="s">
        <v>477</v>
      </c>
      <c r="F290" s="28" t="s">
        <v>433</v>
      </c>
      <c r="G290" s="30">
        <v>0.45</v>
      </c>
      <c r="H290" s="27" t="s">
        <v>410</v>
      </c>
      <c r="I290" s="27" t="s">
        <v>982</v>
      </c>
      <c r="J290" s="31"/>
      <c r="K290" s="31"/>
      <c r="L290" s="31"/>
      <c r="M290" s="31"/>
      <c r="N290" s="31"/>
      <c r="O290" s="33"/>
    </row>
    <row r="291" spans="1:15" ht="12" hidden="1">
      <c r="A291" s="199"/>
      <c r="B291" s="95" t="s">
        <v>976</v>
      </c>
      <c r="C291" s="28" t="s">
        <v>432</v>
      </c>
      <c r="D291" s="28" t="s">
        <v>476</v>
      </c>
      <c r="E291" s="29" t="s">
        <v>477</v>
      </c>
      <c r="F291" s="28" t="s">
        <v>433</v>
      </c>
      <c r="G291" s="30">
        <v>0.55</v>
      </c>
      <c r="H291" s="27" t="s">
        <v>410</v>
      </c>
      <c r="I291" s="27" t="s">
        <v>982</v>
      </c>
      <c r="J291" s="31"/>
      <c r="K291" s="31"/>
      <c r="L291" s="31"/>
      <c r="M291" s="31"/>
      <c r="N291" s="31"/>
      <c r="O291" s="33"/>
    </row>
    <row r="292" spans="1:15" ht="12" hidden="1">
      <c r="A292" s="199"/>
      <c r="B292" s="95" t="s">
        <v>983</v>
      </c>
      <c r="C292" s="28" t="s">
        <v>432</v>
      </c>
      <c r="D292" s="28" t="s">
        <v>476</v>
      </c>
      <c r="E292" s="29" t="s">
        <v>477</v>
      </c>
      <c r="F292" s="28" t="s">
        <v>961</v>
      </c>
      <c r="G292" s="30">
        <v>0.2</v>
      </c>
      <c r="H292" s="27" t="s">
        <v>410</v>
      </c>
      <c r="I292" s="27" t="s">
        <v>982</v>
      </c>
      <c r="J292" s="31"/>
      <c r="K292" s="31"/>
      <c r="L292" s="31"/>
      <c r="M292" s="31"/>
      <c r="N292" s="31"/>
      <c r="O292" s="33"/>
    </row>
    <row r="293" spans="1:15" ht="12" hidden="1">
      <c r="A293" s="199"/>
      <c r="B293" s="95" t="s">
        <v>984</v>
      </c>
      <c r="C293" s="28" t="s">
        <v>432</v>
      </c>
      <c r="D293" s="28" t="s">
        <v>476</v>
      </c>
      <c r="E293" s="29" t="s">
        <v>477</v>
      </c>
      <c r="F293" s="28" t="s">
        <v>961</v>
      </c>
      <c r="G293" s="30">
        <v>0.28</v>
      </c>
      <c r="H293" s="27" t="s">
        <v>410</v>
      </c>
      <c r="I293" s="27" t="s">
        <v>982</v>
      </c>
      <c r="J293" s="31"/>
      <c r="K293" s="31"/>
      <c r="L293" s="31"/>
      <c r="M293" s="31"/>
      <c r="N293" s="31"/>
      <c r="O293" s="33"/>
    </row>
    <row r="294" spans="1:15" ht="12" hidden="1">
      <c r="A294" s="199"/>
      <c r="B294" s="95" t="s">
        <v>985</v>
      </c>
      <c r="C294" s="28" t="s">
        <v>432</v>
      </c>
      <c r="D294" s="28" t="s">
        <v>476</v>
      </c>
      <c r="E294" s="29" t="s">
        <v>477</v>
      </c>
      <c r="F294" s="28" t="s">
        <v>961</v>
      </c>
      <c r="G294" s="30">
        <v>0.43</v>
      </c>
      <c r="H294" s="27" t="s">
        <v>410</v>
      </c>
      <c r="I294" s="27" t="s">
        <v>982</v>
      </c>
      <c r="J294" s="31"/>
      <c r="K294" s="31"/>
      <c r="L294" s="31"/>
      <c r="M294" s="31"/>
      <c r="N294" s="31"/>
      <c r="O294" s="33"/>
    </row>
    <row r="295" spans="1:15" ht="12" hidden="1">
      <c r="A295" s="199"/>
      <c r="B295" s="95" t="s">
        <v>980</v>
      </c>
      <c r="C295" s="28" t="s">
        <v>432</v>
      </c>
      <c r="D295" s="28" t="s">
        <v>476</v>
      </c>
      <c r="E295" s="29" t="s">
        <v>477</v>
      </c>
      <c r="F295" s="28" t="s">
        <v>979</v>
      </c>
      <c r="G295" s="30">
        <v>0.2</v>
      </c>
      <c r="H295" s="27" t="s">
        <v>410</v>
      </c>
      <c r="I295" s="27" t="s">
        <v>982</v>
      </c>
      <c r="J295" s="31"/>
      <c r="K295" s="31"/>
      <c r="L295" s="31"/>
      <c r="M295" s="31"/>
      <c r="N295" s="31"/>
      <c r="O295" s="33"/>
    </row>
    <row r="296" spans="1:15" ht="12" hidden="1">
      <c r="A296" s="199"/>
      <c r="B296" s="95" t="s">
        <v>980</v>
      </c>
      <c r="C296" s="28" t="s">
        <v>432</v>
      </c>
      <c r="D296" s="28" t="s">
        <v>476</v>
      </c>
      <c r="E296" s="29" t="s">
        <v>477</v>
      </c>
      <c r="F296" s="28" t="s">
        <v>963</v>
      </c>
      <c r="G296" s="30">
        <v>0.2</v>
      </c>
      <c r="H296" s="27" t="s">
        <v>410</v>
      </c>
      <c r="I296" s="27" t="s">
        <v>982</v>
      </c>
      <c r="J296" s="31"/>
      <c r="K296" s="31"/>
      <c r="L296" s="31"/>
      <c r="M296" s="31"/>
      <c r="N296" s="31"/>
      <c r="O296" s="33"/>
    </row>
    <row r="297" spans="1:15" ht="12.75" hidden="1" thickBot="1">
      <c r="A297" s="199"/>
      <c r="B297" s="96" t="s">
        <v>985</v>
      </c>
      <c r="C297" s="76" t="s">
        <v>432</v>
      </c>
      <c r="D297" s="76" t="s">
        <v>476</v>
      </c>
      <c r="E297" s="77" t="s">
        <v>477</v>
      </c>
      <c r="F297" s="76" t="s">
        <v>963</v>
      </c>
      <c r="G297" s="78">
        <v>0.43</v>
      </c>
      <c r="H297" s="75" t="s">
        <v>410</v>
      </c>
      <c r="I297" s="75" t="s">
        <v>982</v>
      </c>
      <c r="J297" s="79"/>
      <c r="K297" s="79"/>
      <c r="L297" s="79"/>
      <c r="M297" s="79"/>
      <c r="N297" s="79"/>
      <c r="O297" s="81"/>
    </row>
    <row r="298" spans="1:15" ht="12">
      <c r="A298" s="213" t="s">
        <v>986</v>
      </c>
      <c r="B298" s="42" t="s">
        <v>419</v>
      </c>
      <c r="C298" s="43" t="s">
        <v>409</v>
      </c>
      <c r="D298" s="43" t="s">
        <v>571</v>
      </c>
      <c r="E298" s="44" t="s">
        <v>477</v>
      </c>
      <c r="F298" s="43" t="s">
        <v>988</v>
      </c>
      <c r="G298" s="45">
        <v>0.1</v>
      </c>
      <c r="H298" s="42" t="s">
        <v>410</v>
      </c>
      <c r="I298" s="42" t="s">
        <v>987</v>
      </c>
      <c r="J298" s="46"/>
      <c r="K298" s="46"/>
      <c r="L298" s="46"/>
      <c r="M298" s="46"/>
      <c r="N298" s="46"/>
      <c r="O298" s="48"/>
    </row>
    <row r="299" spans="1:15" ht="12">
      <c r="A299" s="214"/>
      <c r="B299" s="14" t="s">
        <v>419</v>
      </c>
      <c r="C299" s="15" t="s">
        <v>409</v>
      </c>
      <c r="D299" s="15" t="s">
        <v>572</v>
      </c>
      <c r="E299" s="16" t="s">
        <v>477</v>
      </c>
      <c r="F299" s="15" t="s">
        <v>988</v>
      </c>
      <c r="G299" s="17">
        <v>0.2</v>
      </c>
      <c r="H299" s="14" t="s">
        <v>410</v>
      </c>
      <c r="I299" s="14" t="s">
        <v>989</v>
      </c>
      <c r="J299" s="18"/>
      <c r="K299" s="18"/>
      <c r="L299" s="18"/>
      <c r="M299" s="18"/>
      <c r="N299" s="18"/>
      <c r="O299" s="20"/>
    </row>
    <row r="300" spans="1:15" ht="12">
      <c r="A300" s="214"/>
      <c r="B300" s="14" t="s">
        <v>419</v>
      </c>
      <c r="C300" s="15" t="s">
        <v>409</v>
      </c>
      <c r="D300" s="15" t="s">
        <v>571</v>
      </c>
      <c r="E300" s="16" t="s">
        <v>477</v>
      </c>
      <c r="F300" s="15" t="s">
        <v>990</v>
      </c>
      <c r="G300" s="17">
        <v>0.1</v>
      </c>
      <c r="H300" s="14" t="s">
        <v>410</v>
      </c>
      <c r="I300" s="14" t="s">
        <v>991</v>
      </c>
      <c r="J300" s="18" t="s">
        <v>992</v>
      </c>
      <c r="K300" s="18"/>
      <c r="L300" s="18"/>
      <c r="M300" s="18"/>
      <c r="N300" s="18"/>
      <c r="O300" s="20"/>
    </row>
    <row r="301" spans="1:15" ht="12">
      <c r="A301" s="214"/>
      <c r="B301" s="14" t="s">
        <v>419</v>
      </c>
      <c r="C301" s="15" t="s">
        <v>409</v>
      </c>
      <c r="D301" s="15" t="s">
        <v>475</v>
      </c>
      <c r="E301" s="16" t="s">
        <v>477</v>
      </c>
      <c r="F301" s="15" t="s">
        <v>990</v>
      </c>
      <c r="G301" s="17" t="s">
        <v>490</v>
      </c>
      <c r="H301" s="14" t="s">
        <v>410</v>
      </c>
      <c r="I301" s="14" t="s">
        <v>993</v>
      </c>
      <c r="J301" s="18" t="s">
        <v>1101</v>
      </c>
      <c r="K301" s="18"/>
      <c r="L301" s="18" t="s">
        <v>994</v>
      </c>
      <c r="M301" s="18"/>
      <c r="N301" s="18"/>
      <c r="O301" s="20"/>
    </row>
    <row r="302" spans="1:15" ht="12">
      <c r="A302" s="214"/>
      <c r="B302" s="14" t="s">
        <v>995</v>
      </c>
      <c r="C302" s="15" t="s">
        <v>409</v>
      </c>
      <c r="D302" s="15" t="s">
        <v>1102</v>
      </c>
      <c r="E302" s="16" t="s">
        <v>477</v>
      </c>
      <c r="F302" s="15" t="s">
        <v>990</v>
      </c>
      <c r="G302" s="17">
        <v>0.6</v>
      </c>
      <c r="H302" s="14" t="s">
        <v>410</v>
      </c>
      <c r="I302" s="14" t="s">
        <v>996</v>
      </c>
      <c r="J302" s="18" t="s">
        <v>997</v>
      </c>
      <c r="K302" s="18"/>
      <c r="L302" s="18"/>
      <c r="M302" s="18"/>
      <c r="N302" s="18"/>
      <c r="O302" s="20"/>
    </row>
    <row r="303" spans="1:15" ht="12">
      <c r="A303" s="214"/>
      <c r="B303" s="14" t="s">
        <v>998</v>
      </c>
      <c r="C303" s="15" t="s">
        <v>409</v>
      </c>
      <c r="D303" s="15" t="s">
        <v>1102</v>
      </c>
      <c r="E303" s="16" t="s">
        <v>477</v>
      </c>
      <c r="F303" s="15" t="s">
        <v>990</v>
      </c>
      <c r="G303" s="17" t="s">
        <v>944</v>
      </c>
      <c r="H303" s="14" t="s">
        <v>410</v>
      </c>
      <c r="I303" s="14" t="s">
        <v>999</v>
      </c>
      <c r="J303" s="18" t="s">
        <v>1000</v>
      </c>
      <c r="K303" s="18"/>
      <c r="L303" s="18"/>
      <c r="M303" s="18"/>
      <c r="N303" s="18"/>
      <c r="O303" s="20"/>
    </row>
    <row r="304" spans="1:15" ht="12">
      <c r="A304" s="214"/>
      <c r="B304" s="21" t="s">
        <v>419</v>
      </c>
      <c r="C304" s="5" t="s">
        <v>423</v>
      </c>
      <c r="D304" s="5" t="s">
        <v>571</v>
      </c>
      <c r="E304" s="22" t="s">
        <v>477</v>
      </c>
      <c r="F304" s="5" t="s">
        <v>454</v>
      </c>
      <c r="G304" s="23">
        <v>0.75</v>
      </c>
      <c r="H304" s="21" t="s">
        <v>439</v>
      </c>
      <c r="I304" s="21" t="s">
        <v>1035</v>
      </c>
      <c r="J304" s="24" t="s">
        <v>1036</v>
      </c>
      <c r="K304" s="24"/>
      <c r="L304" s="24"/>
      <c r="M304" s="24"/>
      <c r="N304" s="24"/>
      <c r="O304" s="26"/>
    </row>
    <row r="305" spans="1:15" ht="12">
      <c r="A305" s="214"/>
      <c r="B305" s="21" t="s">
        <v>419</v>
      </c>
      <c r="C305" s="5" t="s">
        <v>423</v>
      </c>
      <c r="D305" s="5" t="s">
        <v>571</v>
      </c>
      <c r="E305" s="22" t="s">
        <v>477</v>
      </c>
      <c r="F305" s="5" t="s">
        <v>433</v>
      </c>
      <c r="G305" s="23">
        <v>0.6</v>
      </c>
      <c r="H305" s="21" t="s">
        <v>496</v>
      </c>
      <c r="I305" s="21" t="s">
        <v>1035</v>
      </c>
      <c r="J305" s="24" t="s">
        <v>1036</v>
      </c>
      <c r="K305" s="24"/>
      <c r="L305" s="24"/>
      <c r="M305" s="24"/>
      <c r="N305" s="24"/>
      <c r="O305" s="26"/>
    </row>
    <row r="306" spans="1:15" ht="12">
      <c r="A306" s="214"/>
      <c r="B306" s="21" t="s">
        <v>419</v>
      </c>
      <c r="C306" s="5" t="s">
        <v>423</v>
      </c>
      <c r="D306" s="5" t="s">
        <v>475</v>
      </c>
      <c r="E306" s="22"/>
      <c r="F306" s="5" t="s">
        <v>1021</v>
      </c>
      <c r="G306" s="23">
        <v>0.3</v>
      </c>
      <c r="H306" s="21" t="s">
        <v>439</v>
      </c>
      <c r="I306" s="21" t="s">
        <v>1037</v>
      </c>
      <c r="J306" s="24" t="s">
        <v>1038</v>
      </c>
      <c r="K306" s="24" t="s">
        <v>1044</v>
      </c>
      <c r="L306" s="24"/>
      <c r="M306" s="24"/>
      <c r="N306" s="24"/>
      <c r="O306" s="26"/>
    </row>
    <row r="307" spans="1:15" ht="12">
      <c r="A307" s="214"/>
      <c r="B307" s="21" t="s">
        <v>419</v>
      </c>
      <c r="C307" s="5" t="s">
        <v>423</v>
      </c>
      <c r="D307" s="5" t="s">
        <v>475</v>
      </c>
      <c r="E307" s="22"/>
      <c r="F307" s="5" t="s">
        <v>1024</v>
      </c>
      <c r="G307" s="23">
        <v>0.2</v>
      </c>
      <c r="H307" s="21" t="s">
        <v>439</v>
      </c>
      <c r="I307" s="21" t="s">
        <v>1037</v>
      </c>
      <c r="J307" s="24" t="s">
        <v>1038</v>
      </c>
      <c r="K307" s="24" t="s">
        <v>1044</v>
      </c>
      <c r="L307" s="24"/>
      <c r="M307" s="24"/>
      <c r="N307" s="24"/>
      <c r="O307" s="26"/>
    </row>
    <row r="308" spans="1:15" ht="12">
      <c r="A308" s="214"/>
      <c r="B308" s="21" t="s">
        <v>419</v>
      </c>
      <c r="C308" s="5" t="s">
        <v>423</v>
      </c>
      <c r="D308" s="5" t="s">
        <v>475</v>
      </c>
      <c r="E308" s="22"/>
      <c r="F308" s="5" t="s">
        <v>433</v>
      </c>
      <c r="G308" s="23">
        <v>0.2</v>
      </c>
      <c r="H308" s="21" t="s">
        <v>496</v>
      </c>
      <c r="I308" s="21" t="s">
        <v>1037</v>
      </c>
      <c r="J308" s="24" t="s">
        <v>1038</v>
      </c>
      <c r="K308" s="24" t="s">
        <v>1044</v>
      </c>
      <c r="L308" s="24"/>
      <c r="M308" s="24"/>
      <c r="N308" s="24"/>
      <c r="O308" s="26"/>
    </row>
    <row r="309" spans="1:15" ht="12">
      <c r="A309" s="214"/>
      <c r="B309" s="21" t="s">
        <v>419</v>
      </c>
      <c r="C309" s="5" t="s">
        <v>423</v>
      </c>
      <c r="D309" s="5" t="s">
        <v>475</v>
      </c>
      <c r="E309" s="22"/>
      <c r="F309" s="5" t="s">
        <v>454</v>
      </c>
      <c r="G309" s="23">
        <v>0.37</v>
      </c>
      <c r="H309" s="21" t="s">
        <v>439</v>
      </c>
      <c r="I309" s="21" t="s">
        <v>1037</v>
      </c>
      <c r="J309" s="24" t="s">
        <v>1039</v>
      </c>
      <c r="K309" s="24" t="s">
        <v>1044</v>
      </c>
      <c r="L309" s="24"/>
      <c r="M309" s="24"/>
      <c r="N309" s="24"/>
      <c r="O309" s="26"/>
    </row>
    <row r="310" spans="1:15" ht="12">
      <c r="A310" s="214"/>
      <c r="B310" s="21" t="s">
        <v>419</v>
      </c>
      <c r="C310" s="5" t="s">
        <v>423</v>
      </c>
      <c r="D310" s="5" t="s">
        <v>475</v>
      </c>
      <c r="E310" s="22"/>
      <c r="F310" s="5" t="s">
        <v>433</v>
      </c>
      <c r="G310" s="23">
        <v>0.2</v>
      </c>
      <c r="H310" s="21" t="s">
        <v>496</v>
      </c>
      <c r="I310" s="21" t="s">
        <v>1037</v>
      </c>
      <c r="J310" s="24" t="s">
        <v>1039</v>
      </c>
      <c r="K310" s="24" t="s">
        <v>1044</v>
      </c>
      <c r="L310" s="24"/>
      <c r="M310" s="24"/>
      <c r="N310" s="24"/>
      <c r="O310" s="26"/>
    </row>
    <row r="311" spans="1:15" ht="12">
      <c r="A311" s="214"/>
      <c r="B311" s="21" t="s">
        <v>419</v>
      </c>
      <c r="C311" s="5" t="s">
        <v>423</v>
      </c>
      <c r="D311" s="5" t="s">
        <v>475</v>
      </c>
      <c r="E311" s="22"/>
      <c r="F311" s="5" t="s">
        <v>454</v>
      </c>
      <c r="G311" s="23">
        <v>1</v>
      </c>
      <c r="H311" s="21" t="s">
        <v>439</v>
      </c>
      <c r="I311" s="21" t="s">
        <v>1037</v>
      </c>
      <c r="J311" s="24" t="s">
        <v>1040</v>
      </c>
      <c r="K311" s="24" t="s">
        <v>1044</v>
      </c>
      <c r="L311" s="24"/>
      <c r="M311" s="24"/>
      <c r="N311" s="24"/>
      <c r="O311" s="26"/>
    </row>
    <row r="312" spans="1:15" ht="12">
      <c r="A312" s="214"/>
      <c r="B312" s="21" t="s">
        <v>419</v>
      </c>
      <c r="C312" s="5" t="s">
        <v>423</v>
      </c>
      <c r="D312" s="5" t="s">
        <v>475</v>
      </c>
      <c r="E312" s="22"/>
      <c r="F312" s="5" t="s">
        <v>433</v>
      </c>
      <c r="G312" s="23">
        <v>0.6</v>
      </c>
      <c r="H312" s="21" t="s">
        <v>496</v>
      </c>
      <c r="I312" s="21" t="s">
        <v>1037</v>
      </c>
      <c r="J312" s="24" t="s">
        <v>1040</v>
      </c>
      <c r="K312" s="24" t="s">
        <v>1044</v>
      </c>
      <c r="L312" s="24"/>
      <c r="M312" s="24"/>
      <c r="N312" s="24"/>
      <c r="O312" s="26"/>
    </row>
    <row r="313" spans="1:15" ht="12">
      <c r="A313" s="214"/>
      <c r="B313" s="21" t="s">
        <v>419</v>
      </c>
      <c r="C313" s="5" t="s">
        <v>423</v>
      </c>
      <c r="D313" s="5" t="s">
        <v>475</v>
      </c>
      <c r="E313" s="22"/>
      <c r="F313" s="5" t="s">
        <v>454</v>
      </c>
      <c r="G313" s="23">
        <v>1.1</v>
      </c>
      <c r="H313" s="21" t="s">
        <v>439</v>
      </c>
      <c r="I313" s="21" t="s">
        <v>1037</v>
      </c>
      <c r="J313" s="24" t="s">
        <v>1041</v>
      </c>
      <c r="K313" s="24" t="s">
        <v>1044</v>
      </c>
      <c r="L313" s="24"/>
      <c r="M313" s="24"/>
      <c r="N313" s="24"/>
      <c r="O313" s="26"/>
    </row>
    <row r="314" spans="1:15" ht="12">
      <c r="A314" s="214"/>
      <c r="B314" s="21" t="s">
        <v>419</v>
      </c>
      <c r="C314" s="5" t="s">
        <v>423</v>
      </c>
      <c r="D314" s="5" t="s">
        <v>475</v>
      </c>
      <c r="E314" s="22"/>
      <c r="F314" s="5" t="s">
        <v>433</v>
      </c>
      <c r="G314" s="23">
        <v>1.7</v>
      </c>
      <c r="H314" s="21" t="s">
        <v>496</v>
      </c>
      <c r="I314" s="21" t="s">
        <v>1037</v>
      </c>
      <c r="J314" s="24" t="s">
        <v>1041</v>
      </c>
      <c r="K314" s="24" t="s">
        <v>1044</v>
      </c>
      <c r="L314" s="24"/>
      <c r="M314" s="24"/>
      <c r="N314" s="24"/>
      <c r="O314" s="26"/>
    </row>
    <row r="315" spans="1:15" ht="12">
      <c r="A315" s="214"/>
      <c r="B315" s="21" t="s">
        <v>419</v>
      </c>
      <c r="C315" s="5" t="s">
        <v>423</v>
      </c>
      <c r="D315" s="5" t="s">
        <v>475</v>
      </c>
      <c r="E315" s="22"/>
      <c r="F315" s="5" t="s">
        <v>454</v>
      </c>
      <c r="G315" s="23">
        <v>1.5</v>
      </c>
      <c r="H315" s="21" t="s">
        <v>439</v>
      </c>
      <c r="I315" s="21" t="s">
        <v>1037</v>
      </c>
      <c r="J315" s="24" t="s">
        <v>1042</v>
      </c>
      <c r="K315" s="24" t="s">
        <v>1044</v>
      </c>
      <c r="L315" s="24"/>
      <c r="M315" s="24"/>
      <c r="N315" s="24"/>
      <c r="O315" s="26"/>
    </row>
    <row r="316" spans="1:15" ht="12">
      <c r="A316" s="214"/>
      <c r="B316" s="21" t="s">
        <v>419</v>
      </c>
      <c r="C316" s="5" t="s">
        <v>423</v>
      </c>
      <c r="D316" s="5" t="s">
        <v>475</v>
      </c>
      <c r="E316" s="22"/>
      <c r="F316" s="5" t="s">
        <v>433</v>
      </c>
      <c r="G316" s="23">
        <v>1.7</v>
      </c>
      <c r="H316" s="21" t="s">
        <v>496</v>
      </c>
      <c r="I316" s="21" t="s">
        <v>1037</v>
      </c>
      <c r="J316" s="24" t="s">
        <v>1042</v>
      </c>
      <c r="K316" s="24" t="s">
        <v>1044</v>
      </c>
      <c r="L316" s="24"/>
      <c r="M316" s="24"/>
      <c r="N316" s="24"/>
      <c r="O316" s="26"/>
    </row>
    <row r="317" spans="1:15" ht="12">
      <c r="A317" s="214"/>
      <c r="B317" s="21" t="s">
        <v>419</v>
      </c>
      <c r="C317" s="5" t="s">
        <v>423</v>
      </c>
      <c r="D317" s="5" t="s">
        <v>475</v>
      </c>
      <c r="E317" s="22"/>
      <c r="F317" s="5" t="s">
        <v>454</v>
      </c>
      <c r="G317" s="23">
        <v>1.5</v>
      </c>
      <c r="H317" s="21" t="s">
        <v>439</v>
      </c>
      <c r="I317" s="21" t="s">
        <v>1037</v>
      </c>
      <c r="J317" s="24" t="s">
        <v>1043</v>
      </c>
      <c r="K317" s="24" t="s">
        <v>1044</v>
      </c>
      <c r="L317" s="24"/>
      <c r="M317" s="24"/>
      <c r="N317" s="24"/>
      <c r="O317" s="26"/>
    </row>
    <row r="318" spans="1:15" ht="12">
      <c r="A318" s="214"/>
      <c r="B318" s="21" t="s">
        <v>419</v>
      </c>
      <c r="C318" s="5" t="s">
        <v>423</v>
      </c>
      <c r="D318" s="5" t="s">
        <v>475</v>
      </c>
      <c r="E318" s="22"/>
      <c r="F318" s="5" t="s">
        <v>433</v>
      </c>
      <c r="G318" s="23">
        <v>2.5</v>
      </c>
      <c r="H318" s="21" t="s">
        <v>496</v>
      </c>
      <c r="I318" s="21" t="s">
        <v>1037</v>
      </c>
      <c r="J318" s="24" t="s">
        <v>1043</v>
      </c>
      <c r="K318" s="24" t="s">
        <v>1044</v>
      </c>
      <c r="L318" s="24"/>
      <c r="M318" s="24"/>
      <c r="N318" s="24"/>
      <c r="O318" s="26"/>
    </row>
    <row r="319" spans="1:15" ht="12">
      <c r="A319" s="214"/>
      <c r="B319" s="27" t="s">
        <v>1001</v>
      </c>
      <c r="C319" s="28" t="s">
        <v>432</v>
      </c>
      <c r="D319" s="28" t="s">
        <v>571</v>
      </c>
      <c r="E319" s="29" t="s">
        <v>477</v>
      </c>
      <c r="F319" s="28" t="s">
        <v>963</v>
      </c>
      <c r="G319" s="30">
        <v>0.2</v>
      </c>
      <c r="H319" s="27" t="s">
        <v>410</v>
      </c>
      <c r="I319" s="27" t="s">
        <v>1002</v>
      </c>
      <c r="J319" s="31" t="s">
        <v>1011</v>
      </c>
      <c r="K319" s="31" t="s">
        <v>1012</v>
      </c>
      <c r="L319" s="31"/>
      <c r="M319" s="31"/>
      <c r="N319" s="31"/>
      <c r="O319" s="33"/>
    </row>
    <row r="320" spans="1:15" ht="12">
      <c r="A320" s="214"/>
      <c r="B320" s="27" t="s">
        <v>1001</v>
      </c>
      <c r="C320" s="28" t="s">
        <v>432</v>
      </c>
      <c r="D320" s="28" t="s">
        <v>571</v>
      </c>
      <c r="E320" s="29" t="s">
        <v>477</v>
      </c>
      <c r="F320" s="28" t="s">
        <v>1003</v>
      </c>
      <c r="G320" s="30">
        <v>0.25</v>
      </c>
      <c r="H320" s="27" t="s">
        <v>410</v>
      </c>
      <c r="I320" s="27" t="s">
        <v>1002</v>
      </c>
      <c r="J320" s="31" t="s">
        <v>1011</v>
      </c>
      <c r="K320" s="31" t="s">
        <v>1012</v>
      </c>
      <c r="L320" s="31"/>
      <c r="M320" s="31"/>
      <c r="N320" s="31"/>
      <c r="O320" s="33"/>
    </row>
    <row r="321" spans="1:15" ht="12">
      <c r="A321" s="214"/>
      <c r="B321" s="27" t="s">
        <v>1004</v>
      </c>
      <c r="C321" s="28" t="s">
        <v>432</v>
      </c>
      <c r="D321" s="28" t="s">
        <v>571</v>
      </c>
      <c r="E321" s="29" t="s">
        <v>477</v>
      </c>
      <c r="F321" s="28" t="s">
        <v>1003</v>
      </c>
      <c r="G321" s="30">
        <v>0.43</v>
      </c>
      <c r="H321" s="27" t="s">
        <v>410</v>
      </c>
      <c r="I321" s="27" t="s">
        <v>1002</v>
      </c>
      <c r="J321" s="31" t="s">
        <v>1011</v>
      </c>
      <c r="K321" s="31" t="s">
        <v>1012</v>
      </c>
      <c r="L321" s="31"/>
      <c r="M321" s="31"/>
      <c r="N321" s="31"/>
      <c r="O321" s="33"/>
    </row>
    <row r="322" spans="1:15" ht="12">
      <c r="A322" s="214"/>
      <c r="B322" s="27" t="s">
        <v>1005</v>
      </c>
      <c r="C322" s="28" t="s">
        <v>432</v>
      </c>
      <c r="D322" s="28" t="s">
        <v>571</v>
      </c>
      <c r="E322" s="29" t="s">
        <v>477</v>
      </c>
      <c r="F322" s="28" t="s">
        <v>433</v>
      </c>
      <c r="G322" s="30">
        <v>1</v>
      </c>
      <c r="H322" s="27" t="s">
        <v>410</v>
      </c>
      <c r="I322" s="27" t="s">
        <v>1002</v>
      </c>
      <c r="J322" s="31" t="s">
        <v>1011</v>
      </c>
      <c r="K322" s="31" t="s">
        <v>1012</v>
      </c>
      <c r="L322" s="31"/>
      <c r="M322" s="31"/>
      <c r="N322" s="31"/>
      <c r="O322" s="33"/>
    </row>
    <row r="323" spans="1:15" ht="12">
      <c r="A323" s="214"/>
      <c r="B323" s="27" t="s">
        <v>1006</v>
      </c>
      <c r="C323" s="28" t="s">
        <v>432</v>
      </c>
      <c r="D323" s="28" t="s">
        <v>571</v>
      </c>
      <c r="E323" s="29" t="s">
        <v>477</v>
      </c>
      <c r="F323" s="28" t="s">
        <v>433</v>
      </c>
      <c r="G323" s="30">
        <v>0.6</v>
      </c>
      <c r="H323" s="27" t="s">
        <v>410</v>
      </c>
      <c r="I323" s="27" t="s">
        <v>1002</v>
      </c>
      <c r="J323" s="31" t="s">
        <v>1011</v>
      </c>
      <c r="K323" s="31" t="s">
        <v>1012</v>
      </c>
      <c r="L323" s="31"/>
      <c r="M323" s="31"/>
      <c r="N323" s="31"/>
      <c r="O323" s="33"/>
    </row>
    <row r="324" spans="1:15" ht="12">
      <c r="A324" s="214"/>
      <c r="B324" s="27" t="s">
        <v>1007</v>
      </c>
      <c r="C324" s="28" t="s">
        <v>432</v>
      </c>
      <c r="D324" s="28" t="s">
        <v>571</v>
      </c>
      <c r="E324" s="29" t="s">
        <v>477</v>
      </c>
      <c r="F324" s="28" t="s">
        <v>433</v>
      </c>
      <c r="G324" s="30">
        <v>0.42</v>
      </c>
      <c r="H324" s="27" t="s">
        <v>410</v>
      </c>
      <c r="I324" s="27" t="s">
        <v>1002</v>
      </c>
      <c r="J324" s="31" t="s">
        <v>1011</v>
      </c>
      <c r="K324" s="31" t="s">
        <v>1012</v>
      </c>
      <c r="L324" s="31"/>
      <c r="M324" s="31"/>
      <c r="N324" s="31"/>
      <c r="O324" s="33"/>
    </row>
    <row r="325" spans="1:15" ht="12">
      <c r="A325" s="214"/>
      <c r="B325" s="27" t="s">
        <v>1008</v>
      </c>
      <c r="C325" s="28" t="s">
        <v>432</v>
      </c>
      <c r="D325" s="28" t="s">
        <v>571</v>
      </c>
      <c r="E325" s="29" t="s">
        <v>477</v>
      </c>
      <c r="F325" s="28" t="s">
        <v>433</v>
      </c>
      <c r="G325" s="30">
        <v>0.45</v>
      </c>
      <c r="H325" s="27" t="s">
        <v>410</v>
      </c>
      <c r="I325" s="27" t="s">
        <v>1002</v>
      </c>
      <c r="J325" s="31" t="s">
        <v>1011</v>
      </c>
      <c r="K325" s="31" t="s">
        <v>1012</v>
      </c>
      <c r="L325" s="31"/>
      <c r="M325" s="31"/>
      <c r="N325" s="31"/>
      <c r="O325" s="33"/>
    </row>
    <row r="326" spans="1:15" ht="12">
      <c r="A326" s="214"/>
      <c r="B326" s="27" t="s">
        <v>1009</v>
      </c>
      <c r="C326" s="28" t="s">
        <v>432</v>
      </c>
      <c r="D326" s="28" t="s">
        <v>571</v>
      </c>
      <c r="E326" s="29" t="s">
        <v>477</v>
      </c>
      <c r="F326" s="28" t="s">
        <v>433</v>
      </c>
      <c r="G326" s="30">
        <v>0.3</v>
      </c>
      <c r="H326" s="27" t="s">
        <v>410</v>
      </c>
      <c r="I326" s="27" t="s">
        <v>1002</v>
      </c>
      <c r="J326" s="31" t="s">
        <v>1011</v>
      </c>
      <c r="K326" s="31" t="s">
        <v>1012</v>
      </c>
      <c r="L326" s="31" t="s">
        <v>1010</v>
      </c>
      <c r="M326" s="31"/>
      <c r="N326" s="31"/>
      <c r="O326" s="33"/>
    </row>
    <row r="327" spans="1:15" ht="12">
      <c r="A327" s="214"/>
      <c r="B327" s="27" t="s">
        <v>1013</v>
      </c>
      <c r="C327" s="28" t="s">
        <v>432</v>
      </c>
      <c r="D327" s="28" t="s">
        <v>1014</v>
      </c>
      <c r="E327" s="29" t="s">
        <v>477</v>
      </c>
      <c r="F327" s="28" t="s">
        <v>963</v>
      </c>
      <c r="G327" s="30">
        <v>0.2</v>
      </c>
      <c r="H327" s="27" t="s">
        <v>410</v>
      </c>
      <c r="I327" s="27" t="s">
        <v>1015</v>
      </c>
      <c r="J327" s="31" t="s">
        <v>1018</v>
      </c>
      <c r="K327" s="31"/>
      <c r="L327" s="31"/>
      <c r="M327" s="31"/>
      <c r="N327" s="31"/>
      <c r="O327" s="33"/>
    </row>
    <row r="328" spans="1:15" ht="12">
      <c r="A328" s="214"/>
      <c r="B328" s="27" t="s">
        <v>1013</v>
      </c>
      <c r="C328" s="28" t="s">
        <v>432</v>
      </c>
      <c r="D328" s="28" t="s">
        <v>1014</v>
      </c>
      <c r="E328" s="29" t="s">
        <v>477</v>
      </c>
      <c r="F328" s="28" t="s">
        <v>1003</v>
      </c>
      <c r="G328" s="30">
        <v>0.3</v>
      </c>
      <c r="H328" s="27" t="s">
        <v>410</v>
      </c>
      <c r="I328" s="27" t="s">
        <v>1015</v>
      </c>
      <c r="J328" s="31" t="s">
        <v>1018</v>
      </c>
      <c r="K328" s="31"/>
      <c r="L328" s="31"/>
      <c r="M328" s="31"/>
      <c r="N328" s="31"/>
      <c r="O328" s="33"/>
    </row>
    <row r="329" spans="1:15" ht="12">
      <c r="A329" s="214"/>
      <c r="B329" s="27" t="s">
        <v>1013</v>
      </c>
      <c r="C329" s="28" t="s">
        <v>432</v>
      </c>
      <c r="D329" s="28" t="s">
        <v>1014</v>
      </c>
      <c r="E329" s="29" t="s">
        <v>477</v>
      </c>
      <c r="F329" s="28" t="s">
        <v>1016</v>
      </c>
      <c r="G329" s="30">
        <v>0.5</v>
      </c>
      <c r="H329" s="27" t="s">
        <v>410</v>
      </c>
      <c r="I329" s="27" t="s">
        <v>1015</v>
      </c>
      <c r="J329" s="31" t="s">
        <v>1018</v>
      </c>
      <c r="K329" s="31"/>
      <c r="L329" s="31"/>
      <c r="M329" s="31"/>
      <c r="N329" s="31"/>
      <c r="O329" s="33"/>
    </row>
    <row r="330" spans="1:15" ht="12">
      <c r="A330" s="214"/>
      <c r="B330" s="27" t="s">
        <v>1013</v>
      </c>
      <c r="C330" s="28" t="s">
        <v>432</v>
      </c>
      <c r="D330" s="28" t="s">
        <v>1014</v>
      </c>
      <c r="E330" s="29" t="s">
        <v>477</v>
      </c>
      <c r="F330" s="28" t="s">
        <v>1017</v>
      </c>
      <c r="G330" s="30">
        <v>0.3</v>
      </c>
      <c r="H330" s="27" t="s">
        <v>410</v>
      </c>
      <c r="I330" s="27" t="s">
        <v>1015</v>
      </c>
      <c r="J330" s="31" t="s">
        <v>1018</v>
      </c>
      <c r="K330" s="31" t="s">
        <v>1010</v>
      </c>
      <c r="L330" s="31"/>
      <c r="M330" s="31"/>
      <c r="N330" s="31"/>
      <c r="O330" s="33"/>
    </row>
    <row r="331" spans="1:15" ht="12">
      <c r="A331" s="214"/>
      <c r="B331" s="27" t="s">
        <v>1019</v>
      </c>
      <c r="C331" s="28" t="s">
        <v>432</v>
      </c>
      <c r="D331" s="28" t="s">
        <v>1020</v>
      </c>
      <c r="E331" s="29" t="s">
        <v>477</v>
      </c>
      <c r="F331" s="28" t="s">
        <v>981</v>
      </c>
      <c r="G331" s="30">
        <v>0.1</v>
      </c>
      <c r="H331" s="27" t="s">
        <v>410</v>
      </c>
      <c r="I331" s="27" t="s">
        <v>1025</v>
      </c>
      <c r="J331" s="31" t="s">
        <v>1018</v>
      </c>
      <c r="K331" s="31" t="s">
        <v>1023</v>
      </c>
      <c r="L331" s="31"/>
      <c r="M331" s="31"/>
      <c r="N331" s="31"/>
      <c r="O331" s="33"/>
    </row>
    <row r="332" spans="1:15" ht="12">
      <c r="A332" s="214"/>
      <c r="B332" s="27" t="s">
        <v>1019</v>
      </c>
      <c r="C332" s="28" t="s">
        <v>432</v>
      </c>
      <c r="D332" s="28" t="s">
        <v>1020</v>
      </c>
      <c r="E332" s="29" t="s">
        <v>477</v>
      </c>
      <c r="F332" s="28" t="s">
        <v>1024</v>
      </c>
      <c r="G332" s="30">
        <v>0.12</v>
      </c>
      <c r="H332" s="27" t="s">
        <v>410</v>
      </c>
      <c r="I332" s="27" t="s">
        <v>1025</v>
      </c>
      <c r="J332" s="31" t="s">
        <v>1018</v>
      </c>
      <c r="K332" s="31" t="s">
        <v>1023</v>
      </c>
      <c r="L332" s="31"/>
      <c r="M332" s="31"/>
      <c r="N332" s="31"/>
      <c r="O332" s="33"/>
    </row>
    <row r="333" spans="1:15" ht="12">
      <c r="A333" s="214"/>
      <c r="B333" s="27" t="s">
        <v>1019</v>
      </c>
      <c r="C333" s="28" t="s">
        <v>432</v>
      </c>
      <c r="D333" s="28" t="s">
        <v>1020</v>
      </c>
      <c r="E333" s="29" t="s">
        <v>477</v>
      </c>
      <c r="F333" s="28" t="s">
        <v>1021</v>
      </c>
      <c r="G333" s="30">
        <v>0.3</v>
      </c>
      <c r="H333" s="27" t="s">
        <v>410</v>
      </c>
      <c r="I333" s="27" t="s">
        <v>1025</v>
      </c>
      <c r="J333" s="31" t="s">
        <v>1018</v>
      </c>
      <c r="K333" s="31" t="s">
        <v>1022</v>
      </c>
      <c r="L333" s="31"/>
      <c r="M333" s="31"/>
      <c r="N333" s="31"/>
      <c r="O333" s="33"/>
    </row>
    <row r="334" spans="1:15" ht="12">
      <c r="A334" s="214"/>
      <c r="B334" s="27" t="s">
        <v>1031</v>
      </c>
      <c r="C334" s="28" t="s">
        <v>432</v>
      </c>
      <c r="D334" s="28" t="s">
        <v>1026</v>
      </c>
      <c r="E334" s="29" t="s">
        <v>477</v>
      </c>
      <c r="F334" s="28" t="s">
        <v>963</v>
      </c>
      <c r="G334" s="30">
        <v>50</v>
      </c>
      <c r="H334" s="27" t="s">
        <v>435</v>
      </c>
      <c r="I334" s="27" t="s">
        <v>1027</v>
      </c>
      <c r="J334" s="31" t="s">
        <v>1018</v>
      </c>
      <c r="K334" s="31" t="s">
        <v>1029</v>
      </c>
      <c r="L334" s="31"/>
      <c r="M334" s="31"/>
      <c r="N334" s="31"/>
      <c r="O334" s="33"/>
    </row>
    <row r="335" spans="1:15" ht="12">
      <c r="A335" s="214"/>
      <c r="B335" s="27" t="s">
        <v>1031</v>
      </c>
      <c r="C335" s="28" t="s">
        <v>432</v>
      </c>
      <c r="D335" s="28" t="s">
        <v>1026</v>
      </c>
      <c r="E335" s="29" t="s">
        <v>477</v>
      </c>
      <c r="F335" s="28" t="s">
        <v>1028</v>
      </c>
      <c r="G335" s="30">
        <v>100</v>
      </c>
      <c r="H335" s="27" t="s">
        <v>435</v>
      </c>
      <c r="I335" s="27" t="s">
        <v>1033</v>
      </c>
      <c r="J335" s="31" t="s">
        <v>1018</v>
      </c>
      <c r="K335" s="31" t="s">
        <v>1029</v>
      </c>
      <c r="L335" s="31"/>
      <c r="M335" s="31"/>
      <c r="N335" s="31"/>
      <c r="O335" s="33"/>
    </row>
    <row r="336" spans="1:15" ht="12">
      <c r="A336" s="214"/>
      <c r="B336" s="27" t="s">
        <v>1030</v>
      </c>
      <c r="C336" s="28" t="s">
        <v>432</v>
      </c>
      <c r="D336" s="28" t="s">
        <v>1026</v>
      </c>
      <c r="E336" s="29" t="s">
        <v>477</v>
      </c>
      <c r="F336" s="28" t="s">
        <v>965</v>
      </c>
      <c r="G336" s="30">
        <v>42</v>
      </c>
      <c r="H336" s="27" t="s">
        <v>435</v>
      </c>
      <c r="I336" s="27" t="s">
        <v>1032</v>
      </c>
      <c r="J336" s="31" t="s">
        <v>1018</v>
      </c>
      <c r="K336" s="31"/>
      <c r="L336" s="31"/>
      <c r="M336" s="31"/>
      <c r="N336" s="31"/>
      <c r="O336" s="33"/>
    </row>
    <row r="337" spans="1:15" ht="12.75" thickBot="1">
      <c r="A337" s="215"/>
      <c r="B337" s="75" t="s">
        <v>1030</v>
      </c>
      <c r="C337" s="76" t="s">
        <v>432</v>
      </c>
      <c r="D337" s="76" t="s">
        <v>1026</v>
      </c>
      <c r="E337" s="77" t="s">
        <v>477</v>
      </c>
      <c r="F337" s="76" t="s">
        <v>454</v>
      </c>
      <c r="G337" s="78">
        <v>65</v>
      </c>
      <c r="H337" s="75" t="s">
        <v>435</v>
      </c>
      <c r="I337" s="75" t="s">
        <v>1034</v>
      </c>
      <c r="J337" s="79" t="s">
        <v>1018</v>
      </c>
      <c r="K337" s="79"/>
      <c r="L337" s="79"/>
      <c r="M337" s="79"/>
      <c r="N337" s="79"/>
      <c r="O337" s="81"/>
    </row>
    <row r="338" spans="1:15" ht="12">
      <c r="A338" s="213" t="s">
        <v>1045</v>
      </c>
      <c r="B338" s="42" t="s">
        <v>419</v>
      </c>
      <c r="C338" s="43" t="s">
        <v>409</v>
      </c>
      <c r="D338" s="43" t="s">
        <v>1047</v>
      </c>
      <c r="E338" s="44" t="s">
        <v>477</v>
      </c>
      <c r="F338" s="43" t="s">
        <v>475</v>
      </c>
      <c r="G338" s="45">
        <v>0.4</v>
      </c>
      <c r="H338" s="42" t="s">
        <v>410</v>
      </c>
      <c r="I338" s="42" t="s">
        <v>1046</v>
      </c>
      <c r="J338" s="46"/>
      <c r="K338" s="46"/>
      <c r="L338" s="46"/>
      <c r="M338" s="46"/>
      <c r="N338" s="46"/>
      <c r="O338" s="48"/>
    </row>
    <row r="339" spans="1:15" ht="12">
      <c r="A339" s="214"/>
      <c r="B339" s="14" t="s">
        <v>419</v>
      </c>
      <c r="C339" s="15" t="s">
        <v>409</v>
      </c>
      <c r="D339" s="15" t="s">
        <v>1048</v>
      </c>
      <c r="E339" s="16" t="s">
        <v>477</v>
      </c>
      <c r="F339" s="15" t="s">
        <v>475</v>
      </c>
      <c r="G339" s="14" t="s">
        <v>490</v>
      </c>
      <c r="H339" s="14" t="s">
        <v>410</v>
      </c>
      <c r="I339" s="14" t="s">
        <v>1049</v>
      </c>
      <c r="J339" s="18" t="s">
        <v>1132</v>
      </c>
      <c r="K339" s="18"/>
      <c r="L339" s="18"/>
      <c r="M339" s="18"/>
      <c r="N339" s="18"/>
      <c r="O339" s="20"/>
    </row>
    <row r="340" spans="1:15" ht="12">
      <c r="A340" s="214"/>
      <c r="B340" s="14" t="s">
        <v>419</v>
      </c>
      <c r="C340" s="15" t="s">
        <v>409</v>
      </c>
      <c r="D340" s="15" t="s">
        <v>1050</v>
      </c>
      <c r="E340" s="16" t="s">
        <v>477</v>
      </c>
      <c r="F340" s="15" t="s">
        <v>475</v>
      </c>
      <c r="G340" s="17">
        <v>0.1</v>
      </c>
      <c r="H340" s="14" t="s">
        <v>410</v>
      </c>
      <c r="I340" s="14" t="s">
        <v>1051</v>
      </c>
      <c r="J340" s="18"/>
      <c r="K340" s="18"/>
      <c r="L340" s="18"/>
      <c r="M340" s="18"/>
      <c r="N340" s="18"/>
      <c r="O340" s="20"/>
    </row>
    <row r="341" spans="1:15" ht="12">
      <c r="A341" s="214"/>
      <c r="B341" s="21" t="s">
        <v>419</v>
      </c>
      <c r="C341" s="5" t="s">
        <v>423</v>
      </c>
      <c r="D341" s="5" t="s">
        <v>475</v>
      </c>
      <c r="E341" s="22"/>
      <c r="F341" s="5" t="s">
        <v>475</v>
      </c>
      <c r="G341" s="23">
        <v>4</v>
      </c>
      <c r="H341" s="21" t="s">
        <v>410</v>
      </c>
      <c r="I341" s="21" t="s">
        <v>1052</v>
      </c>
      <c r="J341" s="24" t="s">
        <v>1053</v>
      </c>
      <c r="K341" s="24" t="s">
        <v>1063</v>
      </c>
      <c r="L341" s="24"/>
      <c r="M341" s="24"/>
      <c r="N341" s="24"/>
      <c r="O341" s="26"/>
    </row>
    <row r="342" spans="1:15" ht="12">
      <c r="A342" s="214"/>
      <c r="B342" s="21" t="s">
        <v>419</v>
      </c>
      <c r="C342" s="5" t="s">
        <v>423</v>
      </c>
      <c r="D342" s="5" t="s">
        <v>475</v>
      </c>
      <c r="E342" s="22"/>
      <c r="F342" s="5" t="s">
        <v>1054</v>
      </c>
      <c r="G342" s="23">
        <v>0.5</v>
      </c>
      <c r="H342" s="21" t="s">
        <v>439</v>
      </c>
      <c r="I342" s="21" t="s">
        <v>1055</v>
      </c>
      <c r="J342" s="24" t="s">
        <v>1053</v>
      </c>
      <c r="K342" s="24"/>
      <c r="L342" s="24"/>
      <c r="M342" s="24"/>
      <c r="N342" s="24"/>
      <c r="O342" s="26"/>
    </row>
    <row r="343" spans="1:15" ht="12">
      <c r="A343" s="214"/>
      <c r="B343" s="21" t="s">
        <v>419</v>
      </c>
      <c r="C343" s="5" t="s">
        <v>423</v>
      </c>
      <c r="D343" s="5" t="s">
        <v>475</v>
      </c>
      <c r="E343" s="22"/>
      <c r="F343" s="5" t="s">
        <v>1056</v>
      </c>
      <c r="G343" s="23">
        <v>2.8</v>
      </c>
      <c r="H343" s="21" t="s">
        <v>439</v>
      </c>
      <c r="I343" s="21" t="s">
        <v>1055</v>
      </c>
      <c r="J343" s="24" t="s">
        <v>1053</v>
      </c>
      <c r="K343" s="24"/>
      <c r="L343" s="24"/>
      <c r="M343" s="24"/>
      <c r="N343" s="24"/>
      <c r="O343" s="26"/>
    </row>
    <row r="344" spans="1:15" ht="12">
      <c r="A344" s="214"/>
      <c r="B344" s="21" t="s">
        <v>419</v>
      </c>
      <c r="C344" s="5" t="s">
        <v>423</v>
      </c>
      <c r="D344" s="5" t="s">
        <v>571</v>
      </c>
      <c r="E344" s="22" t="s">
        <v>477</v>
      </c>
      <c r="F344" s="5" t="s">
        <v>1057</v>
      </c>
      <c r="G344" s="23">
        <v>3.7</v>
      </c>
      <c r="H344" s="21" t="s">
        <v>410</v>
      </c>
      <c r="I344" s="21" t="s">
        <v>1066</v>
      </c>
      <c r="J344" s="24" t="s">
        <v>1053</v>
      </c>
      <c r="K344" s="24" t="s">
        <v>1058</v>
      </c>
      <c r="L344" s="24"/>
      <c r="M344" s="24"/>
      <c r="N344" s="24"/>
      <c r="O344" s="26"/>
    </row>
    <row r="345" spans="1:15" ht="12">
      <c r="A345" s="214"/>
      <c r="B345" s="21" t="s">
        <v>419</v>
      </c>
      <c r="C345" s="5" t="s">
        <v>423</v>
      </c>
      <c r="D345" s="5" t="s">
        <v>571</v>
      </c>
      <c r="E345" s="22" t="s">
        <v>477</v>
      </c>
      <c r="F345" s="5" t="s">
        <v>1057</v>
      </c>
      <c r="G345" s="23">
        <v>4</v>
      </c>
      <c r="H345" s="21" t="s">
        <v>410</v>
      </c>
      <c r="I345" s="21" t="s">
        <v>1066</v>
      </c>
      <c r="J345" s="24" t="s">
        <v>1053</v>
      </c>
      <c r="K345" s="24" t="s">
        <v>1059</v>
      </c>
      <c r="L345" s="24"/>
      <c r="M345" s="24"/>
      <c r="N345" s="24"/>
      <c r="O345" s="26"/>
    </row>
    <row r="346" spans="1:15" ht="12">
      <c r="A346" s="214"/>
      <c r="B346" s="21" t="s">
        <v>419</v>
      </c>
      <c r="C346" s="5" t="s">
        <v>423</v>
      </c>
      <c r="D346" s="5" t="s">
        <v>571</v>
      </c>
      <c r="E346" s="22" t="s">
        <v>477</v>
      </c>
      <c r="F346" s="5" t="s">
        <v>1057</v>
      </c>
      <c r="G346" s="23">
        <v>4.8</v>
      </c>
      <c r="H346" s="21" t="s">
        <v>410</v>
      </c>
      <c r="I346" s="21" t="s">
        <v>1066</v>
      </c>
      <c r="J346" s="24" t="s">
        <v>1053</v>
      </c>
      <c r="K346" s="24" t="s">
        <v>1060</v>
      </c>
      <c r="L346" s="24"/>
      <c r="M346" s="24"/>
      <c r="N346" s="24"/>
      <c r="O346" s="26"/>
    </row>
    <row r="347" spans="1:15" ht="12">
      <c r="A347" s="214"/>
      <c r="B347" s="21" t="s">
        <v>419</v>
      </c>
      <c r="C347" s="5" t="s">
        <v>423</v>
      </c>
      <c r="D347" s="5" t="s">
        <v>475</v>
      </c>
      <c r="E347" s="22"/>
      <c r="F347" s="5" t="s">
        <v>475</v>
      </c>
      <c r="G347" s="23">
        <v>4</v>
      </c>
      <c r="H347" s="21" t="s">
        <v>410</v>
      </c>
      <c r="I347" s="21" t="s">
        <v>1062</v>
      </c>
      <c r="J347" s="24" t="s">
        <v>1063</v>
      </c>
      <c r="K347" s="24" t="s">
        <v>1061</v>
      </c>
      <c r="L347" s="24"/>
      <c r="M347" s="24"/>
      <c r="N347" s="24"/>
      <c r="O347" s="26"/>
    </row>
    <row r="348" spans="1:15" ht="12">
      <c r="A348" s="214"/>
      <c r="B348" s="21" t="s">
        <v>419</v>
      </c>
      <c r="C348" s="5" t="s">
        <v>423</v>
      </c>
      <c r="D348" s="5" t="s">
        <v>475</v>
      </c>
      <c r="E348" s="22"/>
      <c r="F348" s="5" t="s">
        <v>1054</v>
      </c>
      <c r="G348" s="23">
        <v>0.3</v>
      </c>
      <c r="H348" s="21" t="s">
        <v>439</v>
      </c>
      <c r="I348" s="21" t="s">
        <v>1064</v>
      </c>
      <c r="J348" s="24" t="s">
        <v>1061</v>
      </c>
      <c r="K348" s="24"/>
      <c r="L348" s="24"/>
      <c r="M348" s="24"/>
      <c r="N348" s="24"/>
      <c r="O348" s="26"/>
    </row>
    <row r="349" spans="1:15" ht="12">
      <c r="A349" s="214"/>
      <c r="B349" s="21" t="s">
        <v>419</v>
      </c>
      <c r="C349" s="5" t="s">
        <v>423</v>
      </c>
      <c r="D349" s="5" t="s">
        <v>475</v>
      </c>
      <c r="E349" s="22"/>
      <c r="F349" s="5" t="s">
        <v>1056</v>
      </c>
      <c r="G349" s="23">
        <v>2.8</v>
      </c>
      <c r="H349" s="21" t="s">
        <v>439</v>
      </c>
      <c r="I349" s="21" t="s">
        <v>1064</v>
      </c>
      <c r="J349" s="24" t="s">
        <v>1061</v>
      </c>
      <c r="K349" s="24"/>
      <c r="L349" s="24"/>
      <c r="M349" s="24"/>
      <c r="N349" s="24"/>
      <c r="O349" s="26"/>
    </row>
    <row r="350" spans="1:15" ht="12">
      <c r="A350" s="214"/>
      <c r="B350" s="21" t="s">
        <v>419</v>
      </c>
      <c r="C350" s="5" t="s">
        <v>423</v>
      </c>
      <c r="D350" s="5" t="s">
        <v>571</v>
      </c>
      <c r="E350" s="22" t="s">
        <v>477</v>
      </c>
      <c r="F350" s="5" t="s">
        <v>1057</v>
      </c>
      <c r="G350" s="23">
        <v>3.7</v>
      </c>
      <c r="H350" s="21" t="s">
        <v>410</v>
      </c>
      <c r="I350" s="21" t="s">
        <v>1065</v>
      </c>
      <c r="J350" s="24" t="s">
        <v>1058</v>
      </c>
      <c r="K350" s="24" t="s">
        <v>1061</v>
      </c>
      <c r="L350" s="24"/>
      <c r="M350" s="24"/>
      <c r="N350" s="24"/>
      <c r="O350" s="26"/>
    </row>
    <row r="351" spans="1:15" ht="12">
      <c r="A351" s="214"/>
      <c r="B351" s="21" t="s">
        <v>419</v>
      </c>
      <c r="C351" s="5" t="s">
        <v>423</v>
      </c>
      <c r="D351" s="5" t="s">
        <v>571</v>
      </c>
      <c r="E351" s="22" t="s">
        <v>477</v>
      </c>
      <c r="F351" s="5" t="s">
        <v>1057</v>
      </c>
      <c r="G351" s="23">
        <v>4</v>
      </c>
      <c r="H351" s="21" t="s">
        <v>410</v>
      </c>
      <c r="I351" s="21" t="s">
        <v>1065</v>
      </c>
      <c r="J351" s="24" t="s">
        <v>1059</v>
      </c>
      <c r="K351" s="24" t="s">
        <v>1061</v>
      </c>
      <c r="L351" s="24"/>
      <c r="M351" s="24"/>
      <c r="N351" s="24"/>
      <c r="O351" s="26"/>
    </row>
    <row r="352" spans="1:15" ht="12">
      <c r="A352" s="214"/>
      <c r="B352" s="21" t="s">
        <v>419</v>
      </c>
      <c r="C352" s="5" t="s">
        <v>423</v>
      </c>
      <c r="D352" s="5" t="s">
        <v>571</v>
      </c>
      <c r="E352" s="22" t="s">
        <v>477</v>
      </c>
      <c r="F352" s="5" t="s">
        <v>1057</v>
      </c>
      <c r="G352" s="23">
        <v>4.8</v>
      </c>
      <c r="H352" s="21" t="s">
        <v>410</v>
      </c>
      <c r="I352" s="21" t="s">
        <v>1065</v>
      </c>
      <c r="J352" s="24" t="s">
        <v>1060</v>
      </c>
      <c r="K352" s="24" t="s">
        <v>1061</v>
      </c>
      <c r="L352" s="24"/>
      <c r="M352" s="24"/>
      <c r="N352" s="24"/>
      <c r="O352" s="26"/>
    </row>
    <row r="353" spans="1:15" ht="12">
      <c r="A353" s="214"/>
      <c r="B353" s="21" t="s">
        <v>419</v>
      </c>
      <c r="C353" s="5" t="s">
        <v>423</v>
      </c>
      <c r="D353" s="5" t="s">
        <v>475</v>
      </c>
      <c r="E353" s="22"/>
      <c r="F353" s="5" t="s">
        <v>475</v>
      </c>
      <c r="G353" s="21">
        <v>3</v>
      </c>
      <c r="H353" s="21" t="s">
        <v>410</v>
      </c>
      <c r="I353" s="21" t="s">
        <v>1068</v>
      </c>
      <c r="J353" s="24" t="s">
        <v>1063</v>
      </c>
      <c r="K353" s="24" t="s">
        <v>1067</v>
      </c>
      <c r="L353" s="24"/>
      <c r="M353" s="24"/>
      <c r="N353" s="24"/>
      <c r="O353" s="26"/>
    </row>
    <row r="354" spans="1:15" ht="12">
      <c r="A354" s="214"/>
      <c r="B354" s="21" t="s">
        <v>419</v>
      </c>
      <c r="C354" s="5" t="s">
        <v>423</v>
      </c>
      <c r="D354" s="5" t="s">
        <v>475</v>
      </c>
      <c r="E354" s="22"/>
      <c r="F354" s="5" t="s">
        <v>1054</v>
      </c>
      <c r="G354" s="23">
        <v>0.3</v>
      </c>
      <c r="H354" s="21" t="s">
        <v>439</v>
      </c>
      <c r="I354" s="21" t="s">
        <v>1069</v>
      </c>
      <c r="J354" s="24" t="s">
        <v>1067</v>
      </c>
      <c r="K354" s="24"/>
      <c r="L354" s="24"/>
      <c r="M354" s="24"/>
      <c r="N354" s="24"/>
      <c r="O354" s="26"/>
    </row>
    <row r="355" spans="1:15" ht="12">
      <c r="A355" s="214"/>
      <c r="B355" s="21" t="s">
        <v>419</v>
      </c>
      <c r="C355" s="5" t="s">
        <v>423</v>
      </c>
      <c r="D355" s="5" t="s">
        <v>475</v>
      </c>
      <c r="E355" s="22"/>
      <c r="F355" s="5" t="s">
        <v>1056</v>
      </c>
      <c r="G355" s="23">
        <v>2</v>
      </c>
      <c r="H355" s="21" t="s">
        <v>439</v>
      </c>
      <c r="I355" s="21" t="s">
        <v>1069</v>
      </c>
      <c r="J355" s="24" t="s">
        <v>1067</v>
      </c>
      <c r="K355" s="24"/>
      <c r="L355" s="24"/>
      <c r="M355" s="24"/>
      <c r="N355" s="24"/>
      <c r="O355" s="26"/>
    </row>
    <row r="356" spans="1:15" ht="12">
      <c r="A356" s="214"/>
      <c r="B356" s="21" t="s">
        <v>419</v>
      </c>
      <c r="C356" s="5" t="s">
        <v>423</v>
      </c>
      <c r="D356" s="5" t="s">
        <v>571</v>
      </c>
      <c r="E356" s="22" t="s">
        <v>477</v>
      </c>
      <c r="F356" s="5" t="s">
        <v>1057</v>
      </c>
      <c r="G356" s="23">
        <v>2.8</v>
      </c>
      <c r="H356" s="21" t="s">
        <v>410</v>
      </c>
      <c r="I356" s="21" t="s">
        <v>1070</v>
      </c>
      <c r="J356" s="24" t="s">
        <v>1058</v>
      </c>
      <c r="K356" s="24" t="s">
        <v>1067</v>
      </c>
      <c r="L356" s="24"/>
      <c r="M356" s="24"/>
      <c r="N356" s="24"/>
      <c r="O356" s="26"/>
    </row>
    <row r="357" spans="1:15" ht="12">
      <c r="A357" s="214"/>
      <c r="B357" s="21" t="s">
        <v>419</v>
      </c>
      <c r="C357" s="5" t="s">
        <v>423</v>
      </c>
      <c r="D357" s="5" t="s">
        <v>571</v>
      </c>
      <c r="E357" s="22" t="s">
        <v>477</v>
      </c>
      <c r="F357" s="5" t="s">
        <v>1057</v>
      </c>
      <c r="G357" s="23">
        <v>3</v>
      </c>
      <c r="H357" s="21" t="s">
        <v>410</v>
      </c>
      <c r="I357" s="21" t="s">
        <v>1070</v>
      </c>
      <c r="J357" s="24" t="s">
        <v>1059</v>
      </c>
      <c r="K357" s="24" t="s">
        <v>1067</v>
      </c>
      <c r="L357" s="24"/>
      <c r="M357" s="24"/>
      <c r="N357" s="24"/>
      <c r="O357" s="26"/>
    </row>
    <row r="358" spans="1:15" ht="12">
      <c r="A358" s="214"/>
      <c r="B358" s="21" t="s">
        <v>419</v>
      </c>
      <c r="C358" s="5" t="s">
        <v>423</v>
      </c>
      <c r="D358" s="5" t="s">
        <v>571</v>
      </c>
      <c r="E358" s="22" t="s">
        <v>477</v>
      </c>
      <c r="F358" s="5" t="s">
        <v>1057</v>
      </c>
      <c r="G358" s="23">
        <v>3.6</v>
      </c>
      <c r="H358" s="21" t="s">
        <v>410</v>
      </c>
      <c r="I358" s="21" t="s">
        <v>1070</v>
      </c>
      <c r="J358" s="24" t="s">
        <v>1060</v>
      </c>
      <c r="K358" s="24" t="s">
        <v>1067</v>
      </c>
      <c r="L358" s="24"/>
      <c r="M358" s="24"/>
      <c r="N358" s="24"/>
      <c r="O358" s="26"/>
    </row>
    <row r="359" spans="1:15" ht="12">
      <c r="A359" s="214"/>
      <c r="B359" s="21" t="s">
        <v>419</v>
      </c>
      <c r="C359" s="5" t="s">
        <v>423</v>
      </c>
      <c r="D359" s="5" t="s">
        <v>1047</v>
      </c>
      <c r="E359" s="22" t="s">
        <v>477</v>
      </c>
      <c r="F359" s="5" t="s">
        <v>475</v>
      </c>
      <c r="G359" s="21">
        <v>1</v>
      </c>
      <c r="H359" s="21" t="s">
        <v>410</v>
      </c>
      <c r="I359" s="21" t="s">
        <v>1071</v>
      </c>
      <c r="J359" s="24" t="s">
        <v>1072</v>
      </c>
      <c r="K359" s="24"/>
      <c r="L359" s="24"/>
      <c r="M359" s="24"/>
      <c r="N359" s="24"/>
      <c r="O359" s="26"/>
    </row>
    <row r="360" spans="1:15" ht="12">
      <c r="A360" s="214"/>
      <c r="B360" s="21" t="s">
        <v>419</v>
      </c>
      <c r="C360" s="5" t="s">
        <v>423</v>
      </c>
      <c r="D360" s="5" t="s">
        <v>1075</v>
      </c>
      <c r="E360" s="22" t="s">
        <v>477</v>
      </c>
      <c r="F360" s="5" t="s">
        <v>475</v>
      </c>
      <c r="G360" s="21" t="s">
        <v>490</v>
      </c>
      <c r="H360" s="21" t="s">
        <v>410</v>
      </c>
      <c r="I360" s="21" t="s">
        <v>1073</v>
      </c>
      <c r="J360" s="24" t="s">
        <v>1072</v>
      </c>
      <c r="K360" s="24"/>
      <c r="L360" s="24" t="s">
        <v>1133</v>
      </c>
      <c r="M360" s="24"/>
      <c r="N360" s="24"/>
      <c r="O360" s="26"/>
    </row>
    <row r="361" spans="1:15" ht="12">
      <c r="A361" s="214"/>
      <c r="B361" s="21" t="s">
        <v>419</v>
      </c>
      <c r="C361" s="5" t="s">
        <v>423</v>
      </c>
      <c r="D361" s="5" t="s">
        <v>1074</v>
      </c>
      <c r="E361" s="22" t="s">
        <v>477</v>
      </c>
      <c r="F361" s="5" t="s">
        <v>475</v>
      </c>
      <c r="G361" s="23">
        <v>0.6</v>
      </c>
      <c r="H361" s="21" t="s">
        <v>410</v>
      </c>
      <c r="I361" s="21" t="s">
        <v>1076</v>
      </c>
      <c r="J361" s="24" t="s">
        <v>1072</v>
      </c>
      <c r="K361" s="24"/>
      <c r="L361" s="24"/>
      <c r="M361" s="24"/>
      <c r="N361" s="24"/>
      <c r="O361" s="26"/>
    </row>
    <row r="362" spans="1:15" ht="12">
      <c r="A362" s="214"/>
      <c r="B362" s="21" t="s">
        <v>419</v>
      </c>
      <c r="C362" s="5" t="s">
        <v>423</v>
      </c>
      <c r="D362" s="5" t="s">
        <v>574</v>
      </c>
      <c r="E362" s="22" t="s">
        <v>477</v>
      </c>
      <c r="F362" s="5" t="s">
        <v>475</v>
      </c>
      <c r="G362" s="23" t="s">
        <v>1080</v>
      </c>
      <c r="H362" s="21" t="s">
        <v>410</v>
      </c>
      <c r="I362" s="21" t="s">
        <v>1078</v>
      </c>
      <c r="J362" s="24" t="s">
        <v>1081</v>
      </c>
      <c r="K362" s="24" t="s">
        <v>1077</v>
      </c>
      <c r="L362" s="24"/>
      <c r="M362" s="24"/>
      <c r="N362" s="24"/>
      <c r="O362" s="26"/>
    </row>
    <row r="363" spans="1:15" ht="12">
      <c r="A363" s="214"/>
      <c r="B363" s="21" t="s">
        <v>419</v>
      </c>
      <c r="C363" s="5" t="s">
        <v>423</v>
      </c>
      <c r="D363" s="5" t="s">
        <v>491</v>
      </c>
      <c r="E363" s="22" t="s">
        <v>477</v>
      </c>
      <c r="F363" s="5" t="s">
        <v>475</v>
      </c>
      <c r="G363" s="23" t="s">
        <v>1079</v>
      </c>
      <c r="H363" s="21" t="s">
        <v>410</v>
      </c>
      <c r="I363" s="21" t="s">
        <v>1078</v>
      </c>
      <c r="J363" s="24" t="s">
        <v>1081</v>
      </c>
      <c r="K363" s="24" t="s">
        <v>1077</v>
      </c>
      <c r="L363" s="24"/>
      <c r="M363" s="24"/>
      <c r="N363" s="24"/>
      <c r="O363" s="26"/>
    </row>
    <row r="364" spans="1:15" ht="12">
      <c r="A364" s="214"/>
      <c r="B364" s="21" t="s">
        <v>419</v>
      </c>
      <c r="C364" s="5" t="s">
        <v>423</v>
      </c>
      <c r="D364" s="5" t="s">
        <v>475</v>
      </c>
      <c r="E364" s="22"/>
      <c r="F364" s="5" t="s">
        <v>1054</v>
      </c>
      <c r="G364" s="23" t="s">
        <v>1082</v>
      </c>
      <c r="H364" s="21" t="s">
        <v>439</v>
      </c>
      <c r="I364" s="21" t="s">
        <v>1084</v>
      </c>
      <c r="J364" s="24" t="s">
        <v>1081</v>
      </c>
      <c r="K364" s="24" t="s">
        <v>1077</v>
      </c>
      <c r="L364" s="24"/>
      <c r="M364" s="24"/>
      <c r="N364" s="24"/>
      <c r="O364" s="26"/>
    </row>
    <row r="365" spans="1:15" ht="12">
      <c r="A365" s="214"/>
      <c r="B365" s="21" t="s">
        <v>419</v>
      </c>
      <c r="C365" s="5" t="s">
        <v>423</v>
      </c>
      <c r="D365" s="5" t="s">
        <v>475</v>
      </c>
      <c r="E365" s="22"/>
      <c r="F365" s="5" t="s">
        <v>1056</v>
      </c>
      <c r="G365" s="23" t="s">
        <v>1083</v>
      </c>
      <c r="H365" s="21" t="s">
        <v>439</v>
      </c>
      <c r="I365" s="21" t="s">
        <v>1084</v>
      </c>
      <c r="J365" s="24" t="s">
        <v>1081</v>
      </c>
      <c r="K365" s="24" t="s">
        <v>1077</v>
      </c>
      <c r="L365" s="24"/>
      <c r="M365" s="24"/>
      <c r="N365" s="24"/>
      <c r="O365" s="26"/>
    </row>
    <row r="366" spans="1:15" ht="12">
      <c r="A366" s="214"/>
      <c r="B366" s="21" t="s">
        <v>419</v>
      </c>
      <c r="C366" s="5" t="s">
        <v>423</v>
      </c>
      <c r="D366" s="5" t="s">
        <v>475</v>
      </c>
      <c r="E366" s="22"/>
      <c r="F366" s="5" t="s">
        <v>1085</v>
      </c>
      <c r="G366" s="23" t="s">
        <v>1079</v>
      </c>
      <c r="H366" s="21" t="s">
        <v>410</v>
      </c>
      <c r="I366" s="21" t="s">
        <v>1086</v>
      </c>
      <c r="J366" s="24" t="s">
        <v>1081</v>
      </c>
      <c r="K366" s="24" t="s">
        <v>1077</v>
      </c>
      <c r="L366" s="24"/>
      <c r="M366" s="24"/>
      <c r="N366" s="24"/>
      <c r="O366" s="26"/>
    </row>
    <row r="367" spans="1:15" ht="12">
      <c r="A367" s="214"/>
      <c r="B367" s="21" t="s">
        <v>419</v>
      </c>
      <c r="C367" s="5" t="s">
        <v>423</v>
      </c>
      <c r="D367" s="5" t="s">
        <v>574</v>
      </c>
      <c r="E367" s="22" t="s">
        <v>477</v>
      </c>
      <c r="F367" s="5" t="s">
        <v>1057</v>
      </c>
      <c r="G367" s="23" t="s">
        <v>1087</v>
      </c>
      <c r="H367" s="21" t="s">
        <v>410</v>
      </c>
      <c r="I367" s="21" t="s">
        <v>1089</v>
      </c>
      <c r="J367" s="24" t="s">
        <v>1058</v>
      </c>
      <c r="K367" s="24" t="s">
        <v>1081</v>
      </c>
      <c r="L367" s="24" t="s">
        <v>1077</v>
      </c>
      <c r="M367" s="24"/>
      <c r="N367" s="24"/>
      <c r="O367" s="26"/>
    </row>
    <row r="368" spans="1:15" ht="12">
      <c r="A368" s="214"/>
      <c r="B368" s="21" t="s">
        <v>419</v>
      </c>
      <c r="C368" s="5" t="s">
        <v>423</v>
      </c>
      <c r="D368" s="5" t="s">
        <v>491</v>
      </c>
      <c r="E368" s="22" t="s">
        <v>477</v>
      </c>
      <c r="F368" s="5" t="s">
        <v>1057</v>
      </c>
      <c r="G368" s="23" t="s">
        <v>1088</v>
      </c>
      <c r="H368" s="21" t="s">
        <v>410</v>
      </c>
      <c r="I368" s="21" t="s">
        <v>1089</v>
      </c>
      <c r="J368" s="24" t="s">
        <v>1058</v>
      </c>
      <c r="K368" s="24" t="s">
        <v>1081</v>
      </c>
      <c r="L368" s="24" t="s">
        <v>1077</v>
      </c>
      <c r="M368" s="24"/>
      <c r="N368" s="24"/>
      <c r="O368" s="26"/>
    </row>
    <row r="369" spans="1:15" ht="12">
      <c r="A369" s="214"/>
      <c r="B369" s="21" t="s">
        <v>419</v>
      </c>
      <c r="C369" s="5" t="s">
        <v>423</v>
      </c>
      <c r="D369" s="5" t="s">
        <v>574</v>
      </c>
      <c r="E369" s="22" t="s">
        <v>477</v>
      </c>
      <c r="F369" s="5" t="s">
        <v>1057</v>
      </c>
      <c r="G369" s="23" t="s">
        <v>1080</v>
      </c>
      <c r="H369" s="21" t="s">
        <v>410</v>
      </c>
      <c r="I369" s="21" t="s">
        <v>1089</v>
      </c>
      <c r="J369" s="24" t="s">
        <v>1059</v>
      </c>
      <c r="K369" s="24" t="s">
        <v>1081</v>
      </c>
      <c r="L369" s="24" t="s">
        <v>1077</v>
      </c>
      <c r="M369" s="24"/>
      <c r="N369" s="24"/>
      <c r="O369" s="26"/>
    </row>
    <row r="370" spans="1:15" ht="12">
      <c r="A370" s="214"/>
      <c r="B370" s="21" t="s">
        <v>419</v>
      </c>
      <c r="C370" s="5" t="s">
        <v>423</v>
      </c>
      <c r="D370" s="5" t="s">
        <v>491</v>
      </c>
      <c r="E370" s="22" t="s">
        <v>477</v>
      </c>
      <c r="F370" s="5" t="s">
        <v>1057</v>
      </c>
      <c r="G370" s="23" t="s">
        <v>1079</v>
      </c>
      <c r="H370" s="21" t="s">
        <v>410</v>
      </c>
      <c r="I370" s="21" t="s">
        <v>1089</v>
      </c>
      <c r="J370" s="24" t="s">
        <v>1059</v>
      </c>
      <c r="K370" s="24" t="s">
        <v>1081</v>
      </c>
      <c r="L370" s="24" t="s">
        <v>1077</v>
      </c>
      <c r="M370" s="24"/>
      <c r="N370" s="24"/>
      <c r="O370" s="26"/>
    </row>
    <row r="371" spans="1:15" ht="12">
      <c r="A371" s="214"/>
      <c r="B371" s="21" t="s">
        <v>419</v>
      </c>
      <c r="C371" s="5" t="s">
        <v>423</v>
      </c>
      <c r="D371" s="5" t="s">
        <v>574</v>
      </c>
      <c r="E371" s="22" t="s">
        <v>477</v>
      </c>
      <c r="F371" s="5" t="s">
        <v>1057</v>
      </c>
      <c r="G371" s="23" t="s">
        <v>1090</v>
      </c>
      <c r="H371" s="21" t="s">
        <v>410</v>
      </c>
      <c r="I371" s="21" t="s">
        <v>1089</v>
      </c>
      <c r="J371" s="24" t="s">
        <v>1060</v>
      </c>
      <c r="K371" s="24" t="s">
        <v>1081</v>
      </c>
      <c r="L371" s="24" t="s">
        <v>1077</v>
      </c>
      <c r="M371" s="24"/>
      <c r="N371" s="24"/>
      <c r="O371" s="26"/>
    </row>
    <row r="372" spans="1:15" ht="12">
      <c r="A372" s="214"/>
      <c r="B372" s="21" t="s">
        <v>419</v>
      </c>
      <c r="C372" s="5" t="s">
        <v>423</v>
      </c>
      <c r="D372" s="5" t="s">
        <v>491</v>
      </c>
      <c r="E372" s="22" t="s">
        <v>477</v>
      </c>
      <c r="F372" s="5" t="s">
        <v>1057</v>
      </c>
      <c r="G372" s="23" t="s">
        <v>1091</v>
      </c>
      <c r="H372" s="21" t="s">
        <v>410</v>
      </c>
      <c r="I372" s="21" t="s">
        <v>1089</v>
      </c>
      <c r="J372" s="24" t="s">
        <v>1060</v>
      </c>
      <c r="K372" s="24" t="s">
        <v>1081</v>
      </c>
      <c r="L372" s="24" t="s">
        <v>1077</v>
      </c>
      <c r="M372" s="24"/>
      <c r="N372" s="24"/>
      <c r="O372" s="26"/>
    </row>
    <row r="373" spans="1:15" ht="12">
      <c r="A373" s="214"/>
      <c r="B373" s="27" t="s">
        <v>419</v>
      </c>
      <c r="C373" s="28" t="s">
        <v>432</v>
      </c>
      <c r="D373" s="28" t="s">
        <v>1014</v>
      </c>
      <c r="E373" s="29" t="s">
        <v>477</v>
      </c>
      <c r="F373" s="28" t="s">
        <v>1093</v>
      </c>
      <c r="G373" s="30">
        <v>0.1</v>
      </c>
      <c r="H373" s="27" t="s">
        <v>410</v>
      </c>
      <c r="I373" s="27" t="s">
        <v>1092</v>
      </c>
      <c r="J373" s="31"/>
      <c r="K373" s="31"/>
      <c r="L373" s="31"/>
      <c r="M373" s="31"/>
      <c r="N373" s="31"/>
      <c r="O373" s="33"/>
    </row>
    <row r="374" spans="1:15" ht="12.75" thickBot="1">
      <c r="A374" s="216"/>
      <c r="B374" s="35" t="s">
        <v>419</v>
      </c>
      <c r="C374" s="36" t="s">
        <v>432</v>
      </c>
      <c r="D374" s="36" t="s">
        <v>1014</v>
      </c>
      <c r="E374" s="37" t="s">
        <v>477</v>
      </c>
      <c r="F374" s="36" t="s">
        <v>1094</v>
      </c>
      <c r="G374" s="38">
        <v>0.2</v>
      </c>
      <c r="H374" s="35" t="s">
        <v>410</v>
      </c>
      <c r="I374" s="35" t="s">
        <v>1095</v>
      </c>
      <c r="J374" s="39"/>
      <c r="K374" s="39"/>
      <c r="L374" s="39"/>
      <c r="M374" s="39"/>
      <c r="N374" s="39"/>
      <c r="O374" s="41"/>
    </row>
    <row r="375" spans="1:15" ht="12">
      <c r="A375" s="210" t="s">
        <v>1096</v>
      </c>
      <c r="B375" s="42" t="s">
        <v>1105</v>
      </c>
      <c r="C375" s="43" t="s">
        <v>409</v>
      </c>
      <c r="D375" s="43" t="s">
        <v>1106</v>
      </c>
      <c r="E375" s="44" t="s">
        <v>477</v>
      </c>
      <c r="F375" s="43" t="s">
        <v>1108</v>
      </c>
      <c r="G375" s="45">
        <v>0.1</v>
      </c>
      <c r="H375" s="42" t="s">
        <v>410</v>
      </c>
      <c r="I375" s="42" t="s">
        <v>1107</v>
      </c>
      <c r="J375" s="46"/>
      <c r="K375" s="46"/>
      <c r="L375" s="46"/>
      <c r="M375" s="46"/>
      <c r="N375" s="46"/>
      <c r="O375" s="48"/>
    </row>
    <row r="376" spans="1:15" ht="12.75" customHeight="1">
      <c r="A376" s="211"/>
      <c r="B376" s="21" t="s">
        <v>419</v>
      </c>
      <c r="C376" s="5" t="s">
        <v>423</v>
      </c>
      <c r="D376" s="5" t="s">
        <v>475</v>
      </c>
      <c r="E376" s="22"/>
      <c r="F376" s="5" t="s">
        <v>475</v>
      </c>
      <c r="G376" s="21">
        <v>1.1</v>
      </c>
      <c r="H376" s="21" t="s">
        <v>410</v>
      </c>
      <c r="I376" s="21" t="s">
        <v>1109</v>
      </c>
      <c r="J376" s="24"/>
      <c r="K376" s="24"/>
      <c r="L376" s="24"/>
      <c r="M376" s="24"/>
      <c r="N376" s="24"/>
      <c r="O376" s="26"/>
    </row>
    <row r="377" spans="1:15" ht="12.75" customHeight="1">
      <c r="A377" s="211"/>
      <c r="B377" s="21" t="s">
        <v>419</v>
      </c>
      <c r="C377" s="5" t="s">
        <v>423</v>
      </c>
      <c r="D377" s="4" t="s">
        <v>1110</v>
      </c>
      <c r="E377" s="22" t="s">
        <v>477</v>
      </c>
      <c r="F377" s="5" t="s">
        <v>433</v>
      </c>
      <c r="G377" s="21">
        <v>1.21</v>
      </c>
      <c r="H377" s="21" t="s">
        <v>410</v>
      </c>
      <c r="I377" s="21" t="s">
        <v>1134</v>
      </c>
      <c r="J377" s="24" t="s">
        <v>1111</v>
      </c>
      <c r="K377" s="24"/>
      <c r="L377" s="24"/>
      <c r="M377" s="24"/>
      <c r="N377" s="24"/>
      <c r="O377" s="26"/>
    </row>
    <row r="378" spans="1:15" ht="12.75" customHeight="1">
      <c r="A378" s="211"/>
      <c r="B378" s="21" t="s">
        <v>419</v>
      </c>
      <c r="C378" s="5" t="s">
        <v>423</v>
      </c>
      <c r="D378" s="4" t="s">
        <v>1110</v>
      </c>
      <c r="E378" s="22" t="s">
        <v>477</v>
      </c>
      <c r="F378" s="5" t="s">
        <v>433</v>
      </c>
      <c r="G378" s="21">
        <v>2.31</v>
      </c>
      <c r="H378" s="21" t="s">
        <v>410</v>
      </c>
      <c r="I378" s="21" t="s">
        <v>1134</v>
      </c>
      <c r="J378" s="24" t="s">
        <v>1135</v>
      </c>
      <c r="K378" s="24"/>
      <c r="L378" s="24"/>
      <c r="M378" s="24"/>
      <c r="N378" s="24"/>
      <c r="O378" s="26"/>
    </row>
    <row r="379" spans="1:15" ht="12.75" customHeight="1">
      <c r="A379" s="211"/>
      <c r="B379" s="27" t="s">
        <v>1136</v>
      </c>
      <c r="C379" s="28" t="s">
        <v>432</v>
      </c>
      <c r="D379" s="28" t="s">
        <v>475</v>
      </c>
      <c r="E379" s="29"/>
      <c r="F379" s="28" t="s">
        <v>1137</v>
      </c>
      <c r="G379" s="30">
        <v>0.2</v>
      </c>
      <c r="H379" s="27" t="s">
        <v>410</v>
      </c>
      <c r="I379" s="27" t="s">
        <v>1138</v>
      </c>
      <c r="J379" s="31"/>
      <c r="K379" s="31"/>
      <c r="L379" s="31"/>
      <c r="M379" s="31"/>
      <c r="N379" s="31"/>
      <c r="O379" s="33"/>
    </row>
    <row r="380" spans="1:15" ht="12.75" customHeight="1">
      <c r="A380" s="211"/>
      <c r="B380" s="27" t="s">
        <v>1136</v>
      </c>
      <c r="C380" s="28" t="s">
        <v>432</v>
      </c>
      <c r="D380" s="28" t="s">
        <v>475</v>
      </c>
      <c r="E380" s="29"/>
      <c r="F380" s="28" t="s">
        <v>1139</v>
      </c>
      <c r="G380" s="30">
        <v>0.25</v>
      </c>
      <c r="H380" s="27" t="s">
        <v>410</v>
      </c>
      <c r="I380" s="27" t="s">
        <v>1140</v>
      </c>
      <c r="J380" s="31"/>
      <c r="K380" s="31"/>
      <c r="L380" s="31"/>
      <c r="M380" s="31"/>
      <c r="N380" s="31"/>
      <c r="O380" s="33"/>
    </row>
    <row r="381" spans="1:15" ht="12.75" customHeight="1">
      <c r="A381" s="211"/>
      <c r="B381" s="27" t="s">
        <v>1141</v>
      </c>
      <c r="C381" s="28" t="s">
        <v>432</v>
      </c>
      <c r="D381" s="28" t="s">
        <v>1142</v>
      </c>
      <c r="E381" s="29" t="s">
        <v>477</v>
      </c>
      <c r="F381" s="28" t="s">
        <v>981</v>
      </c>
      <c r="G381" s="30">
        <v>0.1</v>
      </c>
      <c r="H381" s="27" t="s">
        <v>410</v>
      </c>
      <c r="I381" s="27" t="s">
        <v>1143</v>
      </c>
      <c r="J381" s="31"/>
      <c r="K381" s="31"/>
      <c r="L381" s="31"/>
      <c r="M381" s="31"/>
      <c r="N381" s="31"/>
      <c r="O381" s="33"/>
    </row>
    <row r="382" spans="1:15" ht="13.5" customHeight="1" thickBot="1">
      <c r="A382" s="212"/>
      <c r="B382" s="35" t="s">
        <v>1141</v>
      </c>
      <c r="C382" s="36" t="s">
        <v>432</v>
      </c>
      <c r="D382" s="36" t="s">
        <v>1142</v>
      </c>
      <c r="E382" s="37" t="s">
        <v>477</v>
      </c>
      <c r="F382" s="36" t="s">
        <v>1144</v>
      </c>
      <c r="G382" s="35">
        <v>0.12</v>
      </c>
      <c r="H382" s="35" t="s">
        <v>410</v>
      </c>
      <c r="I382" s="35" t="s">
        <v>1145</v>
      </c>
      <c r="J382" s="39"/>
      <c r="K382" s="39"/>
      <c r="L382" s="39"/>
      <c r="M382" s="39"/>
      <c r="N382" s="39"/>
      <c r="O382" s="41"/>
    </row>
    <row r="383" spans="1:15" ht="12">
      <c r="A383" s="210" t="s">
        <v>1146</v>
      </c>
      <c r="B383" s="42" t="s">
        <v>419</v>
      </c>
      <c r="C383" s="43" t="s">
        <v>409</v>
      </c>
      <c r="D383" s="99" t="s">
        <v>1147</v>
      </c>
      <c r="E383" s="44" t="s">
        <v>477</v>
      </c>
      <c r="F383" s="43" t="s">
        <v>1108</v>
      </c>
      <c r="G383" s="45">
        <v>0.5</v>
      </c>
      <c r="H383" s="42" t="s">
        <v>410</v>
      </c>
      <c r="I383" s="42" t="s">
        <v>1148</v>
      </c>
      <c r="J383" s="46"/>
      <c r="K383" s="46"/>
      <c r="L383" s="46"/>
      <c r="M383" s="46"/>
      <c r="N383" s="46"/>
      <c r="O383" s="48"/>
    </row>
    <row r="384" spans="1:15" ht="12">
      <c r="A384" s="211"/>
      <c r="B384" s="14" t="s">
        <v>419</v>
      </c>
      <c r="C384" s="15" t="s">
        <v>409</v>
      </c>
      <c r="D384" s="1" t="s">
        <v>1149</v>
      </c>
      <c r="E384" s="16" t="s">
        <v>477</v>
      </c>
      <c r="F384" s="15" t="s">
        <v>1108</v>
      </c>
      <c r="G384" s="14" t="s">
        <v>490</v>
      </c>
      <c r="H384" s="14" t="s">
        <v>410</v>
      </c>
      <c r="I384" s="14" t="s">
        <v>1150</v>
      </c>
      <c r="J384" s="18" t="s">
        <v>1151</v>
      </c>
      <c r="K384" s="18"/>
      <c r="L384" s="18"/>
      <c r="M384" s="18"/>
      <c r="N384" s="18"/>
      <c r="O384" s="20"/>
    </row>
    <row r="385" spans="1:15" ht="12">
      <c r="A385" s="211"/>
      <c r="B385" s="14" t="s">
        <v>419</v>
      </c>
      <c r="C385" s="15" t="s">
        <v>409</v>
      </c>
      <c r="D385" s="1" t="s">
        <v>1152</v>
      </c>
      <c r="E385" s="16" t="s">
        <v>477</v>
      </c>
      <c r="F385" s="15" t="s">
        <v>1108</v>
      </c>
      <c r="G385" s="17">
        <v>0.1</v>
      </c>
      <c r="H385" s="14" t="s">
        <v>410</v>
      </c>
      <c r="I385" s="14" t="s">
        <v>1153</v>
      </c>
      <c r="J385" s="18"/>
      <c r="K385" s="18"/>
      <c r="L385" s="18"/>
      <c r="M385" s="18"/>
      <c r="N385" s="18"/>
      <c r="O385" s="20"/>
    </row>
    <row r="386" spans="1:15" ht="12">
      <c r="A386" s="211"/>
      <c r="B386" s="14" t="s">
        <v>419</v>
      </c>
      <c r="C386" s="15" t="s">
        <v>409</v>
      </c>
      <c r="D386" s="1" t="s">
        <v>582</v>
      </c>
      <c r="E386" s="16" t="s">
        <v>477</v>
      </c>
      <c r="F386" s="15" t="s">
        <v>1108</v>
      </c>
      <c r="G386" s="17">
        <v>0.06</v>
      </c>
      <c r="H386" s="14" t="s">
        <v>410</v>
      </c>
      <c r="I386" s="14" t="s">
        <v>1154</v>
      </c>
      <c r="J386" s="18"/>
      <c r="K386" s="18"/>
      <c r="L386" s="18"/>
      <c r="M386" s="18"/>
      <c r="N386" s="18"/>
      <c r="O386" s="20"/>
    </row>
    <row r="387" spans="1:15" ht="12">
      <c r="A387" s="211"/>
      <c r="B387" s="14" t="s">
        <v>419</v>
      </c>
      <c r="C387" s="15" t="s">
        <v>409</v>
      </c>
      <c r="D387" s="15" t="s">
        <v>1155</v>
      </c>
      <c r="E387" s="16" t="s">
        <v>1156</v>
      </c>
      <c r="F387" s="15" t="s">
        <v>1157</v>
      </c>
      <c r="G387" s="14">
        <v>0.45</v>
      </c>
      <c r="H387" s="14" t="s">
        <v>569</v>
      </c>
      <c r="I387" s="14" t="s">
        <v>1158</v>
      </c>
      <c r="J387" s="18" t="s">
        <v>1159</v>
      </c>
      <c r="K387" s="18" t="s">
        <v>1160</v>
      </c>
      <c r="L387" s="18"/>
      <c r="M387" s="18"/>
      <c r="N387" s="18"/>
      <c r="O387" s="20"/>
    </row>
    <row r="388" spans="1:15" ht="12">
      <c r="A388" s="211"/>
      <c r="B388" s="14" t="s">
        <v>419</v>
      </c>
      <c r="C388" s="15" t="s">
        <v>409</v>
      </c>
      <c r="D388" s="15" t="s">
        <v>1161</v>
      </c>
      <c r="E388" s="16" t="s">
        <v>1156</v>
      </c>
      <c r="F388" s="15" t="s">
        <v>1157</v>
      </c>
      <c r="G388" s="17">
        <v>0.2</v>
      </c>
      <c r="H388" s="14" t="s">
        <v>569</v>
      </c>
      <c r="I388" s="14" t="s">
        <v>1162</v>
      </c>
      <c r="J388" s="18" t="s">
        <v>1159</v>
      </c>
      <c r="K388" s="18" t="s">
        <v>1163</v>
      </c>
      <c r="L388" s="18"/>
      <c r="M388" s="18"/>
      <c r="N388" s="18"/>
      <c r="O388" s="20"/>
    </row>
    <row r="389" spans="1:15" ht="12">
      <c r="A389" s="211"/>
      <c r="B389" s="14" t="s">
        <v>419</v>
      </c>
      <c r="C389" s="15" t="s">
        <v>409</v>
      </c>
      <c r="D389" s="1" t="s">
        <v>1164</v>
      </c>
      <c r="E389" s="16" t="s">
        <v>1156</v>
      </c>
      <c r="F389" s="15" t="s">
        <v>1157</v>
      </c>
      <c r="G389" s="17">
        <v>0.1</v>
      </c>
      <c r="H389" s="14" t="s">
        <v>569</v>
      </c>
      <c r="I389" s="14" t="s">
        <v>1165</v>
      </c>
      <c r="J389" s="18" t="s">
        <v>1159</v>
      </c>
      <c r="K389" s="18" t="s">
        <v>1163</v>
      </c>
      <c r="L389" s="18"/>
      <c r="M389" s="18"/>
      <c r="N389" s="18"/>
      <c r="O389" s="20"/>
    </row>
    <row r="390" spans="1:15" s="98" customFormat="1" ht="12">
      <c r="A390" s="211"/>
      <c r="B390" s="21" t="s">
        <v>419</v>
      </c>
      <c r="C390" s="5" t="s">
        <v>423</v>
      </c>
      <c r="D390" s="4" t="s">
        <v>1110</v>
      </c>
      <c r="E390" s="22" t="s">
        <v>477</v>
      </c>
      <c r="F390" s="5" t="s">
        <v>1168</v>
      </c>
      <c r="G390" s="23">
        <v>0.8</v>
      </c>
      <c r="H390" s="21" t="s">
        <v>410</v>
      </c>
      <c r="I390" s="21" t="s">
        <v>1171</v>
      </c>
      <c r="J390" s="24"/>
      <c r="K390" s="24"/>
      <c r="L390" s="24"/>
      <c r="M390" s="24"/>
      <c r="N390" s="24"/>
      <c r="O390" s="26"/>
    </row>
    <row r="391" spans="1:15" s="98" customFormat="1" ht="12">
      <c r="A391" s="211"/>
      <c r="B391" s="21" t="s">
        <v>419</v>
      </c>
      <c r="C391" s="5" t="s">
        <v>423</v>
      </c>
      <c r="D391" s="4" t="s">
        <v>1110</v>
      </c>
      <c r="E391" s="22" t="s">
        <v>477</v>
      </c>
      <c r="F391" s="5" t="s">
        <v>1057</v>
      </c>
      <c r="G391" s="23">
        <v>1.2</v>
      </c>
      <c r="H391" s="21" t="s">
        <v>410</v>
      </c>
      <c r="I391" s="21" t="s">
        <v>1172</v>
      </c>
      <c r="J391" s="24"/>
      <c r="K391" s="24"/>
      <c r="L391" s="24"/>
      <c r="M391" s="24"/>
      <c r="N391" s="24"/>
      <c r="O391" s="26"/>
    </row>
    <row r="392" spans="1:15" ht="12">
      <c r="A392" s="211"/>
      <c r="B392" s="27" t="s">
        <v>419</v>
      </c>
      <c r="C392" s="28" t="s">
        <v>432</v>
      </c>
      <c r="D392" s="2" t="s">
        <v>1110</v>
      </c>
      <c r="E392" s="29" t="s">
        <v>477</v>
      </c>
      <c r="F392" s="28" t="s">
        <v>1166</v>
      </c>
      <c r="G392" s="30">
        <v>0.2</v>
      </c>
      <c r="H392" s="27" t="s">
        <v>410</v>
      </c>
      <c r="I392" s="27" t="s">
        <v>1167</v>
      </c>
      <c r="J392" s="31"/>
      <c r="K392" s="31"/>
      <c r="L392" s="31"/>
      <c r="M392" s="31"/>
      <c r="N392" s="31"/>
      <c r="O392" s="33"/>
    </row>
    <row r="393" spans="1:15" ht="12">
      <c r="A393" s="211"/>
      <c r="B393" s="27" t="s">
        <v>419</v>
      </c>
      <c r="C393" s="28" t="s">
        <v>432</v>
      </c>
      <c r="D393" s="2" t="s">
        <v>1110</v>
      </c>
      <c r="E393" s="29" t="s">
        <v>477</v>
      </c>
      <c r="F393" s="28" t="s">
        <v>1168</v>
      </c>
      <c r="G393" s="30">
        <v>0.3</v>
      </c>
      <c r="H393" s="27" t="s">
        <v>410</v>
      </c>
      <c r="I393" s="27" t="s">
        <v>1169</v>
      </c>
      <c r="J393" s="31"/>
      <c r="K393" s="31"/>
      <c r="L393" s="31"/>
      <c r="M393" s="31"/>
      <c r="N393" s="31"/>
      <c r="O393" s="33"/>
    </row>
    <row r="394" spans="1:15" ht="12.75" thickBot="1">
      <c r="A394" s="212"/>
      <c r="B394" s="35" t="s">
        <v>419</v>
      </c>
      <c r="C394" s="36" t="s">
        <v>432</v>
      </c>
      <c r="D394" s="100" t="s">
        <v>1110</v>
      </c>
      <c r="E394" s="37" t="s">
        <v>477</v>
      </c>
      <c r="F394" s="36" t="s">
        <v>1057</v>
      </c>
      <c r="G394" s="38">
        <v>0.7</v>
      </c>
      <c r="H394" s="35" t="s">
        <v>410</v>
      </c>
      <c r="I394" s="35" t="s">
        <v>1170</v>
      </c>
      <c r="J394" s="39"/>
      <c r="K394" s="39"/>
      <c r="L394" s="39"/>
      <c r="M394" s="39"/>
      <c r="N394" s="39"/>
      <c r="O394" s="41"/>
    </row>
    <row r="395" spans="1:15" s="101" customFormat="1" ht="12">
      <c r="A395" s="204" t="s">
        <v>1173</v>
      </c>
      <c r="B395" s="102" t="s">
        <v>419</v>
      </c>
      <c r="C395" s="103" t="s">
        <v>409</v>
      </c>
      <c r="D395" s="103" t="s">
        <v>475</v>
      </c>
      <c r="E395" s="102"/>
      <c r="F395" s="103" t="s">
        <v>475</v>
      </c>
      <c r="G395" s="102">
        <v>0.15</v>
      </c>
      <c r="H395" s="102" t="s">
        <v>569</v>
      </c>
      <c r="I395" s="102" t="s">
        <v>1174</v>
      </c>
      <c r="J395" s="104" t="s">
        <v>1175</v>
      </c>
      <c r="K395" s="102"/>
      <c r="L395" s="102"/>
      <c r="M395" s="102"/>
      <c r="N395" s="102"/>
      <c r="O395" s="105"/>
    </row>
    <row r="396" spans="1:15" ht="12.75" customHeight="1">
      <c r="A396" s="205"/>
      <c r="B396" s="21" t="s">
        <v>419</v>
      </c>
      <c r="C396" s="5" t="s">
        <v>423</v>
      </c>
      <c r="D396" s="5" t="s">
        <v>475</v>
      </c>
      <c r="E396" s="22"/>
      <c r="F396" s="5" t="s">
        <v>1176</v>
      </c>
      <c r="G396" s="23">
        <v>0.5</v>
      </c>
      <c r="H396" s="21" t="s">
        <v>439</v>
      </c>
      <c r="I396" s="21" t="s">
        <v>1177</v>
      </c>
      <c r="J396" s="24"/>
      <c r="K396" s="24"/>
      <c r="L396" s="24"/>
      <c r="M396" s="24"/>
      <c r="N396" s="24"/>
      <c r="O396" s="26"/>
    </row>
    <row r="397" spans="1:15" ht="12.75" customHeight="1">
      <c r="A397" s="205"/>
      <c r="B397" s="21" t="s">
        <v>419</v>
      </c>
      <c r="C397" s="5" t="s">
        <v>423</v>
      </c>
      <c r="D397" s="5" t="s">
        <v>475</v>
      </c>
      <c r="E397" s="22"/>
      <c r="F397" s="5" t="s">
        <v>1176</v>
      </c>
      <c r="G397" s="21">
        <v>300</v>
      </c>
      <c r="H397" s="21" t="s">
        <v>435</v>
      </c>
      <c r="I397" s="21" t="s">
        <v>1177</v>
      </c>
      <c r="J397" s="24"/>
      <c r="K397" s="24"/>
      <c r="L397" s="24"/>
      <c r="M397" s="24"/>
      <c r="N397" s="24"/>
      <c r="O397" s="26"/>
    </row>
    <row r="398" spans="1:15" ht="12.75" customHeight="1">
      <c r="A398" s="205"/>
      <c r="B398" s="27" t="s">
        <v>1178</v>
      </c>
      <c r="C398" s="28" t="s">
        <v>432</v>
      </c>
      <c r="D398" s="2" t="s">
        <v>1184</v>
      </c>
      <c r="E398" s="29" t="s">
        <v>477</v>
      </c>
      <c r="F398" s="28" t="s">
        <v>1179</v>
      </c>
      <c r="G398" s="27">
        <v>10</v>
      </c>
      <c r="H398" s="27" t="s">
        <v>435</v>
      </c>
      <c r="I398" s="27" t="s">
        <v>1180</v>
      </c>
      <c r="J398" s="31" t="s">
        <v>1181</v>
      </c>
      <c r="K398" s="31"/>
      <c r="L398" s="31"/>
      <c r="M398" s="31"/>
      <c r="N398" s="31"/>
      <c r="O398" s="33"/>
    </row>
    <row r="399" spans="1:15" ht="12.75" customHeight="1">
      <c r="A399" s="205"/>
      <c r="B399" s="27" t="s">
        <v>1178</v>
      </c>
      <c r="C399" s="28" t="s">
        <v>432</v>
      </c>
      <c r="D399" s="2" t="s">
        <v>1184</v>
      </c>
      <c r="E399" s="29" t="s">
        <v>477</v>
      </c>
      <c r="F399" s="28" t="s">
        <v>1182</v>
      </c>
      <c r="G399" s="27">
        <v>25</v>
      </c>
      <c r="H399" s="27" t="s">
        <v>435</v>
      </c>
      <c r="I399" s="27" t="s">
        <v>1183</v>
      </c>
      <c r="J399" s="31" t="s">
        <v>1181</v>
      </c>
      <c r="K399" s="31"/>
      <c r="L399" s="31"/>
      <c r="M399" s="31"/>
      <c r="N399" s="31"/>
      <c r="O399" s="33"/>
    </row>
    <row r="400" spans="1:15" ht="12.75" customHeight="1">
      <c r="A400" s="205"/>
      <c r="B400" s="27" t="s">
        <v>1178</v>
      </c>
      <c r="C400" s="28" t="s">
        <v>432</v>
      </c>
      <c r="D400" s="28" t="s">
        <v>1185</v>
      </c>
      <c r="E400" s="29" t="s">
        <v>477</v>
      </c>
      <c r="F400" s="28" t="s">
        <v>1179</v>
      </c>
      <c r="G400" s="27">
        <v>25</v>
      </c>
      <c r="H400" s="27" t="s">
        <v>435</v>
      </c>
      <c r="I400" s="27" t="s">
        <v>1186</v>
      </c>
      <c r="J400" s="31" t="s">
        <v>1181</v>
      </c>
      <c r="K400" s="31"/>
      <c r="L400" s="31"/>
      <c r="M400" s="31"/>
      <c r="N400" s="31"/>
      <c r="O400" s="33"/>
    </row>
    <row r="401" spans="1:15" ht="12.75" customHeight="1">
      <c r="A401" s="205"/>
      <c r="B401" s="27" t="s">
        <v>1178</v>
      </c>
      <c r="C401" s="28" t="s">
        <v>432</v>
      </c>
      <c r="D401" s="28" t="s">
        <v>1185</v>
      </c>
      <c r="E401" s="29" t="s">
        <v>477</v>
      </c>
      <c r="F401" s="28" t="s">
        <v>1182</v>
      </c>
      <c r="G401" s="27">
        <v>110</v>
      </c>
      <c r="H401" s="27" t="s">
        <v>435</v>
      </c>
      <c r="I401" s="27" t="s">
        <v>1187</v>
      </c>
      <c r="J401" s="31" t="s">
        <v>1181</v>
      </c>
      <c r="K401" s="31"/>
      <c r="L401" s="31"/>
      <c r="M401" s="31"/>
      <c r="N401" s="31"/>
      <c r="O401" s="33"/>
    </row>
    <row r="402" spans="1:15" ht="12.75" customHeight="1">
      <c r="A402" s="205"/>
      <c r="B402" s="27" t="s">
        <v>1178</v>
      </c>
      <c r="C402" s="28" t="s">
        <v>432</v>
      </c>
      <c r="D402" s="28" t="s">
        <v>1188</v>
      </c>
      <c r="E402" s="29" t="s">
        <v>477</v>
      </c>
      <c r="F402" s="28" t="s">
        <v>1179</v>
      </c>
      <c r="G402" s="27">
        <v>30</v>
      </c>
      <c r="H402" s="27" t="s">
        <v>435</v>
      </c>
      <c r="I402" s="27" t="s">
        <v>1189</v>
      </c>
      <c r="J402" s="31" t="s">
        <v>1181</v>
      </c>
      <c r="K402" s="31"/>
      <c r="L402" s="31"/>
      <c r="M402" s="31"/>
      <c r="N402" s="31"/>
      <c r="O402" s="33"/>
    </row>
    <row r="403" spans="1:15" ht="12.75" customHeight="1">
      <c r="A403" s="205"/>
      <c r="B403" s="27" t="s">
        <v>1178</v>
      </c>
      <c r="C403" s="28" t="s">
        <v>432</v>
      </c>
      <c r="D403" s="28" t="s">
        <v>1188</v>
      </c>
      <c r="E403" s="29" t="s">
        <v>477</v>
      </c>
      <c r="F403" s="28" t="s">
        <v>1182</v>
      </c>
      <c r="G403" s="27">
        <v>110</v>
      </c>
      <c r="H403" s="27" t="s">
        <v>435</v>
      </c>
      <c r="I403" s="27" t="s">
        <v>1190</v>
      </c>
      <c r="J403" s="31" t="s">
        <v>1181</v>
      </c>
      <c r="K403" s="31"/>
      <c r="L403" s="31"/>
      <c r="M403" s="31"/>
      <c r="N403" s="31"/>
      <c r="O403" s="33"/>
    </row>
    <row r="404" spans="1:15" ht="12.75" customHeight="1">
      <c r="A404" s="205"/>
      <c r="B404" s="27" t="s">
        <v>1191</v>
      </c>
      <c r="C404" s="28" t="s">
        <v>432</v>
      </c>
      <c r="D404" s="28" t="s">
        <v>475</v>
      </c>
      <c r="E404" s="29"/>
      <c r="F404" s="28" t="s">
        <v>475</v>
      </c>
      <c r="G404" s="27">
        <v>0.28</v>
      </c>
      <c r="H404" s="27" t="s">
        <v>410</v>
      </c>
      <c r="I404" s="27" t="s">
        <v>1192</v>
      </c>
      <c r="J404" s="31" t="s">
        <v>1193</v>
      </c>
      <c r="K404" s="31"/>
      <c r="L404" s="31"/>
      <c r="M404" s="31"/>
      <c r="N404" s="31"/>
      <c r="O404" s="33"/>
    </row>
    <row r="405" spans="1:15" ht="12.75" customHeight="1">
      <c r="A405" s="205"/>
      <c r="B405" s="27" t="s">
        <v>1194</v>
      </c>
      <c r="C405" s="28" t="s">
        <v>432</v>
      </c>
      <c r="D405" s="28" t="s">
        <v>475</v>
      </c>
      <c r="E405" s="29"/>
      <c r="F405" s="28" t="s">
        <v>1179</v>
      </c>
      <c r="G405" s="27">
        <v>0.018</v>
      </c>
      <c r="H405" s="27" t="s">
        <v>410</v>
      </c>
      <c r="I405" s="27" t="s">
        <v>1195</v>
      </c>
      <c r="J405" s="31" t="s">
        <v>1196</v>
      </c>
      <c r="K405" s="31"/>
      <c r="L405" s="31"/>
      <c r="M405" s="31"/>
      <c r="N405" s="31"/>
      <c r="O405" s="33"/>
    </row>
    <row r="406" spans="1:15" ht="12.75" customHeight="1">
      <c r="A406" s="205"/>
      <c r="B406" s="27" t="s">
        <v>1197</v>
      </c>
      <c r="C406" s="28" t="s">
        <v>432</v>
      </c>
      <c r="D406" s="2" t="s">
        <v>1198</v>
      </c>
      <c r="E406" s="29" t="s">
        <v>477</v>
      </c>
      <c r="F406" s="28" t="s">
        <v>1179</v>
      </c>
      <c r="G406" s="27">
        <v>30</v>
      </c>
      <c r="H406" s="27" t="s">
        <v>435</v>
      </c>
      <c r="I406" s="27" t="s">
        <v>1199</v>
      </c>
      <c r="J406" s="31" t="s">
        <v>1181</v>
      </c>
      <c r="K406" s="31"/>
      <c r="L406" s="31"/>
      <c r="M406" s="31"/>
      <c r="N406" s="31"/>
      <c r="O406" s="33"/>
    </row>
    <row r="407" spans="1:15" ht="12.75" customHeight="1">
      <c r="A407" s="205"/>
      <c r="B407" s="27" t="s">
        <v>1197</v>
      </c>
      <c r="C407" s="28" t="s">
        <v>432</v>
      </c>
      <c r="D407" s="2" t="s">
        <v>1198</v>
      </c>
      <c r="E407" s="29" t="s">
        <v>477</v>
      </c>
      <c r="F407" s="28" t="s">
        <v>1182</v>
      </c>
      <c r="G407" s="27">
        <v>40</v>
      </c>
      <c r="H407" s="27" t="s">
        <v>435</v>
      </c>
      <c r="I407" s="27" t="s">
        <v>1200</v>
      </c>
      <c r="J407" s="31" t="s">
        <v>1181</v>
      </c>
      <c r="K407" s="31"/>
      <c r="L407" s="31"/>
      <c r="M407" s="31"/>
      <c r="N407" s="31"/>
      <c r="O407" s="33"/>
    </row>
    <row r="408" spans="1:15" ht="13.5" customHeight="1" thickBot="1">
      <c r="A408" s="206"/>
      <c r="B408" s="35" t="s">
        <v>1197</v>
      </c>
      <c r="C408" s="36" t="s">
        <v>432</v>
      </c>
      <c r="D408" s="100" t="s">
        <v>1198</v>
      </c>
      <c r="E408" s="37" t="s">
        <v>477</v>
      </c>
      <c r="F408" s="36" t="s">
        <v>1182</v>
      </c>
      <c r="G408" s="35">
        <v>150</v>
      </c>
      <c r="H408" s="35" t="s">
        <v>435</v>
      </c>
      <c r="I408" s="35" t="s">
        <v>1201</v>
      </c>
      <c r="J408" s="39" t="s">
        <v>1181</v>
      </c>
      <c r="K408" s="39" t="s">
        <v>1202</v>
      </c>
      <c r="L408" s="39"/>
      <c r="M408" s="39"/>
      <c r="N408" s="39"/>
      <c r="O408" s="41"/>
    </row>
    <row r="409" spans="1:15" ht="12">
      <c r="A409" s="210" t="s">
        <v>1203</v>
      </c>
      <c r="B409" s="42" t="s">
        <v>419</v>
      </c>
      <c r="C409" s="43" t="s">
        <v>409</v>
      </c>
      <c r="D409" s="43" t="s">
        <v>475</v>
      </c>
      <c r="E409" s="44"/>
      <c r="F409" s="43" t="s">
        <v>475</v>
      </c>
      <c r="G409" s="42">
        <v>0.1</v>
      </c>
      <c r="H409" s="42" t="s">
        <v>1204</v>
      </c>
      <c r="I409" s="42" t="s">
        <v>1205</v>
      </c>
      <c r="J409" s="46" t="s">
        <v>1206</v>
      </c>
      <c r="K409" s="46"/>
      <c r="L409" s="46"/>
      <c r="M409" s="46"/>
      <c r="N409" s="46"/>
      <c r="O409" s="48"/>
    </row>
    <row r="410" spans="1:15" ht="12">
      <c r="A410" s="211"/>
      <c r="B410" s="21" t="s">
        <v>419</v>
      </c>
      <c r="C410" s="5" t="s">
        <v>423</v>
      </c>
      <c r="D410" s="5" t="s">
        <v>475</v>
      </c>
      <c r="E410" s="22"/>
      <c r="F410" s="5" t="s">
        <v>981</v>
      </c>
      <c r="G410" s="21">
        <v>16</v>
      </c>
      <c r="H410" s="21" t="s">
        <v>1207</v>
      </c>
      <c r="I410" s="21" t="s">
        <v>1208</v>
      </c>
      <c r="J410" s="24" t="s">
        <v>1209</v>
      </c>
      <c r="K410" s="24"/>
      <c r="L410" s="24"/>
      <c r="M410" s="24"/>
      <c r="N410" s="24"/>
      <c r="O410" s="26"/>
    </row>
    <row r="411" spans="1:15" ht="12">
      <c r="A411" s="211"/>
      <c r="B411" s="21" t="s">
        <v>419</v>
      </c>
      <c r="C411" s="5" t="s">
        <v>423</v>
      </c>
      <c r="D411" s="5" t="s">
        <v>475</v>
      </c>
      <c r="E411" s="22"/>
      <c r="F411" s="5" t="s">
        <v>1210</v>
      </c>
      <c r="G411" s="21">
        <v>40</v>
      </c>
      <c r="H411" s="21" t="s">
        <v>1207</v>
      </c>
      <c r="I411" s="21" t="s">
        <v>1211</v>
      </c>
      <c r="J411" s="24" t="s">
        <v>1212</v>
      </c>
      <c r="K411" s="24"/>
      <c r="L411" s="24"/>
      <c r="M411" s="24"/>
      <c r="N411" s="24"/>
      <c r="O411" s="26"/>
    </row>
    <row r="412" spans="1:15" ht="12">
      <c r="A412" s="211"/>
      <c r="B412" s="21" t="s">
        <v>419</v>
      </c>
      <c r="C412" s="5" t="s">
        <v>423</v>
      </c>
      <c r="D412" s="5" t="s">
        <v>475</v>
      </c>
      <c r="E412" s="22"/>
      <c r="F412" s="5" t="s">
        <v>1213</v>
      </c>
      <c r="G412" s="21">
        <v>500</v>
      </c>
      <c r="H412" s="21" t="s">
        <v>1214</v>
      </c>
      <c r="I412" s="21" t="s">
        <v>1215</v>
      </c>
      <c r="J412" s="24" t="s">
        <v>1216</v>
      </c>
      <c r="K412" s="24"/>
      <c r="L412" s="24"/>
      <c r="M412" s="24"/>
      <c r="N412" s="24"/>
      <c r="O412" s="26"/>
    </row>
    <row r="413" spans="1:15" ht="12">
      <c r="A413" s="211"/>
      <c r="B413" s="21" t="s">
        <v>419</v>
      </c>
      <c r="C413" s="5" t="s">
        <v>423</v>
      </c>
      <c r="D413" s="5" t="s">
        <v>475</v>
      </c>
      <c r="E413" s="22"/>
      <c r="F413" s="5" t="s">
        <v>1217</v>
      </c>
      <c r="G413" s="21">
        <v>15</v>
      </c>
      <c r="H413" s="21" t="s">
        <v>1214</v>
      </c>
      <c r="I413" s="21" t="s">
        <v>1218</v>
      </c>
      <c r="J413" s="24" t="s">
        <v>1219</v>
      </c>
      <c r="K413" s="24"/>
      <c r="L413" s="24"/>
      <c r="M413" s="24"/>
      <c r="N413" s="24"/>
      <c r="O413" s="26"/>
    </row>
    <row r="414" spans="1:15" ht="12">
      <c r="A414" s="211"/>
      <c r="B414" s="21" t="s">
        <v>419</v>
      </c>
      <c r="C414" s="5" t="s">
        <v>423</v>
      </c>
      <c r="D414" s="5" t="s">
        <v>475</v>
      </c>
      <c r="E414" s="22"/>
      <c r="F414" s="5" t="s">
        <v>1057</v>
      </c>
      <c r="G414" s="21">
        <v>0.56</v>
      </c>
      <c r="H414" s="21" t="s">
        <v>410</v>
      </c>
      <c r="I414" s="21" t="s">
        <v>1220</v>
      </c>
      <c r="J414" s="24"/>
      <c r="K414" s="24"/>
      <c r="L414" s="24"/>
      <c r="M414" s="24"/>
      <c r="N414" s="24"/>
      <c r="O414" s="26"/>
    </row>
    <row r="415" spans="1:15" ht="12">
      <c r="A415" s="211"/>
      <c r="B415" s="27" t="s">
        <v>1231</v>
      </c>
      <c r="C415" s="28" t="s">
        <v>432</v>
      </c>
      <c r="D415" s="28" t="s">
        <v>1221</v>
      </c>
      <c r="E415" s="29" t="s">
        <v>477</v>
      </c>
      <c r="F415" s="28" t="s">
        <v>1222</v>
      </c>
      <c r="G415" s="27">
        <v>300</v>
      </c>
      <c r="H415" s="27" t="s">
        <v>435</v>
      </c>
      <c r="I415" s="27" t="s">
        <v>1223</v>
      </c>
      <c r="J415" s="31" t="s">
        <v>1224</v>
      </c>
      <c r="K415" s="31"/>
      <c r="L415" s="31"/>
      <c r="M415" s="31"/>
      <c r="N415" s="31"/>
      <c r="O415" s="33"/>
    </row>
    <row r="416" spans="1:15" ht="12">
      <c r="A416" s="211"/>
      <c r="B416" s="27" t="s">
        <v>1231</v>
      </c>
      <c r="C416" s="28" t="s">
        <v>432</v>
      </c>
      <c r="D416" s="28" t="s">
        <v>1221</v>
      </c>
      <c r="E416" s="29" t="s">
        <v>477</v>
      </c>
      <c r="F416" s="28" t="s">
        <v>1176</v>
      </c>
      <c r="G416" s="27">
        <v>400</v>
      </c>
      <c r="H416" s="27" t="s">
        <v>435</v>
      </c>
      <c r="I416" s="27" t="s">
        <v>1223</v>
      </c>
      <c r="J416" s="31" t="s">
        <v>1224</v>
      </c>
      <c r="K416" s="31"/>
      <c r="L416" s="31"/>
      <c r="M416" s="31"/>
      <c r="N416" s="31"/>
      <c r="O416" s="33"/>
    </row>
    <row r="417" spans="1:15" ht="12">
      <c r="A417" s="211"/>
      <c r="B417" s="27" t="s">
        <v>1231</v>
      </c>
      <c r="C417" s="28" t="s">
        <v>432</v>
      </c>
      <c r="D417" s="28" t="s">
        <v>1225</v>
      </c>
      <c r="E417" s="29" t="s">
        <v>477</v>
      </c>
      <c r="F417" s="28" t="s">
        <v>1222</v>
      </c>
      <c r="G417" s="27">
        <v>225</v>
      </c>
      <c r="H417" s="27" t="s">
        <v>435</v>
      </c>
      <c r="I417" s="27" t="s">
        <v>1223</v>
      </c>
      <c r="J417" s="31" t="s">
        <v>1224</v>
      </c>
      <c r="K417" s="31"/>
      <c r="L417" s="31"/>
      <c r="M417" s="31"/>
      <c r="N417" s="31"/>
      <c r="O417" s="33"/>
    </row>
    <row r="418" spans="1:15" ht="12">
      <c r="A418" s="211"/>
      <c r="B418" s="27" t="s">
        <v>1231</v>
      </c>
      <c r="C418" s="28" t="s">
        <v>432</v>
      </c>
      <c r="D418" s="28" t="s">
        <v>1225</v>
      </c>
      <c r="E418" s="29" t="s">
        <v>477</v>
      </c>
      <c r="F418" s="28" t="s">
        <v>1176</v>
      </c>
      <c r="G418" s="27">
        <v>325</v>
      </c>
      <c r="H418" s="27" t="s">
        <v>435</v>
      </c>
      <c r="I418" s="27" t="s">
        <v>1223</v>
      </c>
      <c r="J418" s="31" t="s">
        <v>1224</v>
      </c>
      <c r="K418" s="31"/>
      <c r="L418" s="31"/>
      <c r="M418" s="31"/>
      <c r="N418" s="31"/>
      <c r="O418" s="33"/>
    </row>
    <row r="419" spans="1:15" ht="12">
      <c r="A419" s="211"/>
      <c r="B419" s="27" t="s">
        <v>1231</v>
      </c>
      <c r="C419" s="28" t="s">
        <v>432</v>
      </c>
      <c r="D419" s="28" t="s">
        <v>1226</v>
      </c>
      <c r="E419" s="29" t="s">
        <v>477</v>
      </c>
      <c r="F419" s="28" t="s">
        <v>1222</v>
      </c>
      <c r="G419" s="27">
        <v>125</v>
      </c>
      <c r="H419" s="27" t="s">
        <v>435</v>
      </c>
      <c r="I419" s="27" t="s">
        <v>1223</v>
      </c>
      <c r="J419" s="31" t="s">
        <v>1224</v>
      </c>
      <c r="K419" s="31"/>
      <c r="L419" s="31"/>
      <c r="M419" s="31"/>
      <c r="N419" s="31"/>
      <c r="O419" s="33"/>
    </row>
    <row r="420" spans="1:15" ht="12">
      <c r="A420" s="211"/>
      <c r="B420" s="27" t="s">
        <v>1231</v>
      </c>
      <c r="C420" s="28" t="s">
        <v>432</v>
      </c>
      <c r="D420" s="28" t="s">
        <v>1227</v>
      </c>
      <c r="E420" s="29" t="s">
        <v>477</v>
      </c>
      <c r="F420" s="28" t="s">
        <v>1176</v>
      </c>
      <c r="G420" s="27">
        <v>225</v>
      </c>
      <c r="H420" s="27" t="s">
        <v>435</v>
      </c>
      <c r="I420" s="27" t="s">
        <v>1223</v>
      </c>
      <c r="J420" s="31" t="s">
        <v>1224</v>
      </c>
      <c r="K420" s="31"/>
      <c r="L420" s="31"/>
      <c r="M420" s="31"/>
      <c r="N420" s="31"/>
      <c r="O420" s="33"/>
    </row>
    <row r="421" spans="1:15" ht="12">
      <c r="A421" s="211"/>
      <c r="B421" s="27" t="s">
        <v>1228</v>
      </c>
      <c r="C421" s="28" t="s">
        <v>432</v>
      </c>
      <c r="D421" s="28" t="s">
        <v>1229</v>
      </c>
      <c r="E421" s="29" t="s">
        <v>477</v>
      </c>
      <c r="F421" s="28" t="s">
        <v>1222</v>
      </c>
      <c r="G421" s="27">
        <v>125</v>
      </c>
      <c r="H421" s="27" t="s">
        <v>435</v>
      </c>
      <c r="I421" s="27" t="s">
        <v>1230</v>
      </c>
      <c r="J421" s="31" t="s">
        <v>1224</v>
      </c>
      <c r="K421" s="31"/>
      <c r="L421" s="31"/>
      <c r="M421" s="31"/>
      <c r="N421" s="31"/>
      <c r="O421" s="33"/>
    </row>
    <row r="422" spans="1:15" ht="12">
      <c r="A422" s="211"/>
      <c r="B422" s="27" t="s">
        <v>1228</v>
      </c>
      <c r="C422" s="28" t="s">
        <v>432</v>
      </c>
      <c r="D422" s="28" t="s">
        <v>1229</v>
      </c>
      <c r="E422" s="29" t="s">
        <v>477</v>
      </c>
      <c r="F422" s="28" t="s">
        <v>1176</v>
      </c>
      <c r="G422" s="27">
        <v>225</v>
      </c>
      <c r="H422" s="27" t="s">
        <v>435</v>
      </c>
      <c r="I422" s="27" t="s">
        <v>1230</v>
      </c>
      <c r="J422" s="31" t="s">
        <v>1224</v>
      </c>
      <c r="K422" s="31"/>
      <c r="L422" s="31"/>
      <c r="M422" s="31"/>
      <c r="N422" s="31"/>
      <c r="O422" s="33"/>
    </row>
    <row r="423" spans="1:15" ht="12">
      <c r="A423" s="211"/>
      <c r="B423" s="27" t="s">
        <v>1232</v>
      </c>
      <c r="C423" s="28" t="s">
        <v>432</v>
      </c>
      <c r="D423" s="28" t="s">
        <v>1226</v>
      </c>
      <c r="E423" s="29" t="s">
        <v>477</v>
      </c>
      <c r="F423" s="28" t="s">
        <v>475</v>
      </c>
      <c r="G423" s="27">
        <v>400</v>
      </c>
      <c r="H423" s="27" t="s">
        <v>435</v>
      </c>
      <c r="I423" s="27" t="s">
        <v>1233</v>
      </c>
      <c r="J423" s="31" t="s">
        <v>1234</v>
      </c>
      <c r="K423" s="31" t="s">
        <v>1224</v>
      </c>
      <c r="L423" s="31"/>
      <c r="M423" s="31"/>
      <c r="N423" s="31"/>
      <c r="O423" s="33"/>
    </row>
    <row r="424" spans="1:15" ht="12">
      <c r="A424" s="211"/>
      <c r="B424" s="27" t="s">
        <v>1228</v>
      </c>
      <c r="C424" s="28" t="s">
        <v>432</v>
      </c>
      <c r="D424" s="28" t="s">
        <v>1142</v>
      </c>
      <c r="E424" s="29" t="s">
        <v>477</v>
      </c>
      <c r="F424" s="28" t="s">
        <v>1222</v>
      </c>
      <c r="G424" s="27">
        <v>125</v>
      </c>
      <c r="H424" s="27" t="s">
        <v>435</v>
      </c>
      <c r="I424" s="27" t="s">
        <v>1235</v>
      </c>
      <c r="J424" s="31" t="s">
        <v>1236</v>
      </c>
      <c r="K424" s="31" t="s">
        <v>1224</v>
      </c>
      <c r="L424" s="31"/>
      <c r="M424" s="31"/>
      <c r="N424" s="31"/>
      <c r="O424" s="33"/>
    </row>
    <row r="425" spans="1:15" ht="12">
      <c r="A425" s="211"/>
      <c r="B425" s="27" t="s">
        <v>1228</v>
      </c>
      <c r="C425" s="28" t="s">
        <v>432</v>
      </c>
      <c r="D425" s="28" t="s">
        <v>1142</v>
      </c>
      <c r="E425" s="29" t="s">
        <v>477</v>
      </c>
      <c r="F425" s="28" t="s">
        <v>1176</v>
      </c>
      <c r="G425" s="27">
        <v>225</v>
      </c>
      <c r="H425" s="27" t="s">
        <v>435</v>
      </c>
      <c r="I425" s="27" t="s">
        <v>1235</v>
      </c>
      <c r="J425" s="31" t="s">
        <v>1236</v>
      </c>
      <c r="K425" s="31" t="s">
        <v>1224</v>
      </c>
      <c r="L425" s="31"/>
      <c r="M425" s="31"/>
      <c r="N425" s="31"/>
      <c r="O425" s="33"/>
    </row>
    <row r="426" spans="1:15" ht="12">
      <c r="A426" s="211"/>
      <c r="B426" s="27" t="s">
        <v>1237</v>
      </c>
      <c r="C426" s="28" t="s">
        <v>432</v>
      </c>
      <c r="D426" s="2" t="s">
        <v>1238</v>
      </c>
      <c r="E426" s="29" t="s">
        <v>816</v>
      </c>
      <c r="F426" s="28" t="s">
        <v>475</v>
      </c>
      <c r="G426" s="27" t="s">
        <v>490</v>
      </c>
      <c r="H426" s="27"/>
      <c r="I426" s="27" t="s">
        <v>1240</v>
      </c>
      <c r="J426" s="31" t="s">
        <v>1239</v>
      </c>
      <c r="K426" s="31" t="s">
        <v>1241</v>
      </c>
      <c r="L426" s="31"/>
      <c r="M426" s="31"/>
      <c r="N426" s="31"/>
      <c r="O426" s="33"/>
    </row>
    <row r="427" spans="1:15" ht="12">
      <c r="A427" s="211"/>
      <c r="B427" s="27" t="s">
        <v>1242</v>
      </c>
      <c r="C427" s="28" t="s">
        <v>432</v>
      </c>
      <c r="D427" s="28" t="s">
        <v>475</v>
      </c>
      <c r="E427" s="29"/>
      <c r="F427" s="28" t="s">
        <v>475</v>
      </c>
      <c r="G427" s="27">
        <v>0.15</v>
      </c>
      <c r="H427" s="27" t="s">
        <v>767</v>
      </c>
      <c r="I427" s="27" t="s">
        <v>1243</v>
      </c>
      <c r="J427" s="31" t="s">
        <v>1244</v>
      </c>
      <c r="K427" s="31"/>
      <c r="L427" s="31"/>
      <c r="M427" s="31"/>
      <c r="N427" s="31"/>
      <c r="O427" s="33"/>
    </row>
    <row r="428" spans="1:15" ht="12">
      <c r="A428" s="211"/>
      <c r="B428" s="27" t="s">
        <v>1242</v>
      </c>
      <c r="C428" s="28" t="s">
        <v>432</v>
      </c>
      <c r="D428" s="28" t="s">
        <v>475</v>
      </c>
      <c r="E428" s="29"/>
      <c r="F428" s="28" t="s">
        <v>475</v>
      </c>
      <c r="G428" s="27">
        <v>0.15</v>
      </c>
      <c r="H428" s="27" t="s">
        <v>767</v>
      </c>
      <c r="I428" s="27" t="s">
        <v>1246</v>
      </c>
      <c r="J428" s="31" t="s">
        <v>1245</v>
      </c>
      <c r="K428" s="31"/>
      <c r="L428" s="31"/>
      <c r="M428" s="31"/>
      <c r="N428" s="31"/>
      <c r="O428" s="33"/>
    </row>
    <row r="429" spans="1:15" ht="12">
      <c r="A429" s="211"/>
      <c r="B429" s="27" t="s">
        <v>1242</v>
      </c>
      <c r="C429" s="28" t="s">
        <v>432</v>
      </c>
      <c r="D429" s="28" t="s">
        <v>475</v>
      </c>
      <c r="E429" s="29"/>
      <c r="F429" s="28" t="s">
        <v>475</v>
      </c>
      <c r="G429" s="27">
        <v>0.2</v>
      </c>
      <c r="H429" s="27" t="s">
        <v>767</v>
      </c>
      <c r="I429" s="27" t="s">
        <v>1247</v>
      </c>
      <c r="J429" s="31" t="s">
        <v>1248</v>
      </c>
      <c r="K429" s="31"/>
      <c r="L429" s="31"/>
      <c r="M429" s="31"/>
      <c r="N429" s="31"/>
      <c r="O429" s="33"/>
    </row>
    <row r="430" spans="1:15" ht="12">
      <c r="A430" s="211"/>
      <c r="B430" s="27" t="s">
        <v>1249</v>
      </c>
      <c r="C430" s="28" t="s">
        <v>432</v>
      </c>
      <c r="D430" s="106" t="s">
        <v>1250</v>
      </c>
      <c r="E430" s="29" t="s">
        <v>477</v>
      </c>
      <c r="F430" s="28" t="s">
        <v>475</v>
      </c>
      <c r="G430" s="27">
        <v>0.037</v>
      </c>
      <c r="H430" s="27" t="s">
        <v>410</v>
      </c>
      <c r="I430" s="27" t="s">
        <v>1251</v>
      </c>
      <c r="J430" s="31" t="s">
        <v>0</v>
      </c>
      <c r="K430" s="31"/>
      <c r="L430" s="31"/>
      <c r="M430" s="31"/>
      <c r="N430" s="31"/>
      <c r="O430" s="33"/>
    </row>
    <row r="431" spans="1:15" ht="12">
      <c r="A431" s="211"/>
      <c r="B431" s="27" t="s">
        <v>1</v>
      </c>
      <c r="C431" s="28" t="s">
        <v>432</v>
      </c>
      <c r="D431" s="28" t="s">
        <v>2</v>
      </c>
      <c r="E431" s="29" t="s">
        <v>477</v>
      </c>
      <c r="F431" s="28" t="s">
        <v>981</v>
      </c>
      <c r="G431" s="27">
        <v>0.037</v>
      </c>
      <c r="H431" s="27" t="s">
        <v>410</v>
      </c>
      <c r="I431" s="27" t="s">
        <v>3</v>
      </c>
      <c r="J431" s="31" t="s">
        <v>4</v>
      </c>
      <c r="K431" s="31"/>
      <c r="L431" s="31"/>
      <c r="M431" s="31"/>
      <c r="N431" s="31"/>
      <c r="O431" s="33"/>
    </row>
    <row r="432" spans="1:15" ht="12">
      <c r="A432" s="211"/>
      <c r="B432" s="27" t="s">
        <v>5</v>
      </c>
      <c r="C432" s="28" t="s">
        <v>432</v>
      </c>
      <c r="D432" s="2" t="s">
        <v>6</v>
      </c>
      <c r="E432" s="29" t="s">
        <v>477</v>
      </c>
      <c r="F432" s="28" t="s">
        <v>475</v>
      </c>
      <c r="G432" s="27">
        <v>0.036</v>
      </c>
      <c r="H432" s="27" t="s">
        <v>410</v>
      </c>
      <c r="I432" s="27" t="s">
        <v>7</v>
      </c>
      <c r="J432" s="31" t="s">
        <v>0</v>
      </c>
      <c r="K432" s="31"/>
      <c r="L432" s="31"/>
      <c r="M432" s="31"/>
      <c r="N432" s="31"/>
      <c r="O432" s="33"/>
    </row>
    <row r="433" spans="1:15" ht="12">
      <c r="A433" s="211"/>
      <c r="B433" s="27" t="s">
        <v>5</v>
      </c>
      <c r="C433" s="28" t="s">
        <v>432</v>
      </c>
      <c r="D433" s="2" t="s">
        <v>8</v>
      </c>
      <c r="E433" s="29" t="s">
        <v>477</v>
      </c>
      <c r="F433" s="28" t="s">
        <v>1182</v>
      </c>
      <c r="G433" s="27">
        <v>0.052</v>
      </c>
      <c r="H433" s="27" t="s">
        <v>410</v>
      </c>
      <c r="I433" s="27" t="s">
        <v>9</v>
      </c>
      <c r="J433" s="31" t="s">
        <v>10</v>
      </c>
      <c r="K433" s="31"/>
      <c r="L433" s="31"/>
      <c r="M433" s="31"/>
      <c r="N433" s="31"/>
      <c r="O433" s="33"/>
    </row>
    <row r="434" spans="1:15" ht="12">
      <c r="A434" s="211"/>
      <c r="B434" s="27" t="s">
        <v>5</v>
      </c>
      <c r="C434" s="28" t="s">
        <v>432</v>
      </c>
      <c r="D434" s="107" t="s">
        <v>12</v>
      </c>
      <c r="E434" s="29" t="s">
        <v>477</v>
      </c>
      <c r="F434" s="28" t="s">
        <v>475</v>
      </c>
      <c r="G434" s="27">
        <v>0.052</v>
      </c>
      <c r="H434" s="27" t="s">
        <v>410</v>
      </c>
      <c r="I434" s="27" t="s">
        <v>11</v>
      </c>
      <c r="J434" s="31" t="s">
        <v>10</v>
      </c>
      <c r="K434" s="31"/>
      <c r="L434" s="31"/>
      <c r="M434" s="31"/>
      <c r="N434" s="31"/>
      <c r="O434" s="33"/>
    </row>
    <row r="435" spans="1:15" ht="12">
      <c r="A435" s="211"/>
      <c r="B435" s="27" t="s">
        <v>5</v>
      </c>
      <c r="C435" s="28" t="s">
        <v>432</v>
      </c>
      <c r="D435" s="2" t="s">
        <v>558</v>
      </c>
      <c r="E435" s="29" t="s">
        <v>477</v>
      </c>
      <c r="F435" s="28" t="s">
        <v>1179</v>
      </c>
      <c r="G435" s="27">
        <v>0.036</v>
      </c>
      <c r="H435" s="27" t="s">
        <v>410</v>
      </c>
      <c r="I435" s="27" t="s">
        <v>13</v>
      </c>
      <c r="J435" s="31" t="s">
        <v>0</v>
      </c>
      <c r="K435" s="31"/>
      <c r="L435" s="31"/>
      <c r="M435" s="31"/>
      <c r="N435" s="31"/>
      <c r="O435" s="33"/>
    </row>
    <row r="436" spans="1:15" ht="12.75" thickBot="1">
      <c r="A436" s="211"/>
      <c r="B436" s="75" t="s">
        <v>5</v>
      </c>
      <c r="C436" s="76" t="s">
        <v>432</v>
      </c>
      <c r="D436" s="108" t="s">
        <v>12</v>
      </c>
      <c r="E436" s="77" t="s">
        <v>477</v>
      </c>
      <c r="F436" s="76" t="s">
        <v>475</v>
      </c>
      <c r="G436" s="75">
        <v>0.036</v>
      </c>
      <c r="H436" s="75" t="s">
        <v>410</v>
      </c>
      <c r="I436" s="75" t="s">
        <v>14</v>
      </c>
      <c r="J436" s="79" t="s">
        <v>0</v>
      </c>
      <c r="K436" s="79" t="s">
        <v>15</v>
      </c>
      <c r="L436" s="79"/>
      <c r="M436" s="79"/>
      <c r="N436" s="79"/>
      <c r="O436" s="81"/>
    </row>
    <row r="437" spans="1:15" ht="12">
      <c r="A437" s="213" t="s">
        <v>16</v>
      </c>
      <c r="B437" s="42" t="s">
        <v>419</v>
      </c>
      <c r="C437" s="43" t="s">
        <v>409</v>
      </c>
      <c r="D437" s="43" t="s">
        <v>475</v>
      </c>
      <c r="E437" s="44"/>
      <c r="F437" s="43" t="s">
        <v>475</v>
      </c>
      <c r="G437" s="42">
        <v>0.1</v>
      </c>
      <c r="H437" s="42" t="s">
        <v>569</v>
      </c>
      <c r="I437" s="42" t="s">
        <v>19</v>
      </c>
      <c r="J437" s="46" t="s">
        <v>1159</v>
      </c>
      <c r="K437" s="46"/>
      <c r="L437" s="46"/>
      <c r="M437" s="46"/>
      <c r="N437" s="46"/>
      <c r="O437" s="48"/>
    </row>
    <row r="438" spans="1:15" ht="12">
      <c r="A438" s="214"/>
      <c r="B438" s="14" t="s">
        <v>419</v>
      </c>
      <c r="C438" s="15" t="s">
        <v>409</v>
      </c>
      <c r="D438" s="15" t="s">
        <v>475</v>
      </c>
      <c r="E438" s="16"/>
      <c r="F438" s="15" t="s">
        <v>475</v>
      </c>
      <c r="G438" s="14" t="s">
        <v>490</v>
      </c>
      <c r="H438" s="14"/>
      <c r="I438" s="14" t="s">
        <v>20</v>
      </c>
      <c r="J438" s="18" t="s">
        <v>17</v>
      </c>
      <c r="K438" s="18"/>
      <c r="L438" s="18"/>
      <c r="M438" s="18"/>
      <c r="N438" s="18"/>
      <c r="O438" s="20"/>
    </row>
    <row r="439" spans="1:15" ht="12">
      <c r="A439" s="214"/>
      <c r="B439" s="21" t="s">
        <v>419</v>
      </c>
      <c r="C439" s="5" t="s">
        <v>423</v>
      </c>
      <c r="D439" s="5" t="s">
        <v>475</v>
      </c>
      <c r="E439" s="22"/>
      <c r="F439" s="5" t="s">
        <v>475</v>
      </c>
      <c r="G439" s="21">
        <v>200</v>
      </c>
      <c r="H439" s="21" t="s">
        <v>945</v>
      </c>
      <c r="I439" s="21" t="s">
        <v>21</v>
      </c>
      <c r="J439" s="24"/>
      <c r="K439" s="24"/>
      <c r="L439" s="24"/>
      <c r="M439" s="24"/>
      <c r="N439" s="24"/>
      <c r="O439" s="26"/>
    </row>
    <row r="440" spans="1:15" ht="12">
      <c r="A440" s="214"/>
      <c r="B440" s="21" t="s">
        <v>59</v>
      </c>
      <c r="C440" s="5" t="s">
        <v>423</v>
      </c>
      <c r="D440" s="4" t="s">
        <v>71</v>
      </c>
      <c r="E440" s="22" t="s">
        <v>477</v>
      </c>
      <c r="F440" s="5" t="s">
        <v>475</v>
      </c>
      <c r="G440" s="21">
        <v>0.11</v>
      </c>
      <c r="H440" s="21" t="s">
        <v>410</v>
      </c>
      <c r="I440" s="21" t="s">
        <v>107</v>
      </c>
      <c r="J440" s="24" t="s">
        <v>72</v>
      </c>
      <c r="K440" s="21"/>
      <c r="L440" s="24"/>
      <c r="M440" s="24"/>
      <c r="N440" s="24"/>
      <c r="O440" s="26"/>
    </row>
    <row r="441" spans="1:15" ht="12">
      <c r="A441" s="214"/>
      <c r="B441" s="27" t="s">
        <v>419</v>
      </c>
      <c r="C441" s="28" t="s">
        <v>432</v>
      </c>
      <c r="D441" s="28" t="s">
        <v>475</v>
      </c>
      <c r="E441" s="29"/>
      <c r="F441" s="28" t="s">
        <v>475</v>
      </c>
      <c r="G441" s="27">
        <v>140</v>
      </c>
      <c r="H441" s="27" t="s">
        <v>945</v>
      </c>
      <c r="I441" s="27" t="s">
        <v>22</v>
      </c>
      <c r="J441" s="31"/>
      <c r="K441" s="31"/>
      <c r="L441" s="31"/>
      <c r="M441" s="31"/>
      <c r="N441" s="31"/>
      <c r="O441" s="33"/>
    </row>
    <row r="442" spans="1:15" ht="12">
      <c r="A442" s="214"/>
      <c r="B442" s="27" t="s">
        <v>23</v>
      </c>
      <c r="C442" s="28" t="s">
        <v>432</v>
      </c>
      <c r="D442" s="28" t="s">
        <v>26</v>
      </c>
      <c r="E442" s="29" t="s">
        <v>477</v>
      </c>
      <c r="F442" s="28" t="s">
        <v>1179</v>
      </c>
      <c r="G442" s="30">
        <v>0.1</v>
      </c>
      <c r="H442" s="27" t="s">
        <v>410</v>
      </c>
      <c r="I442" s="27" t="s">
        <v>41</v>
      </c>
      <c r="J442" s="31" t="s">
        <v>27</v>
      </c>
      <c r="K442" s="31" t="s">
        <v>28</v>
      </c>
      <c r="L442" s="31"/>
      <c r="M442" s="31" t="s">
        <v>25</v>
      </c>
      <c r="N442" s="31"/>
      <c r="O442" s="33"/>
    </row>
    <row r="443" spans="1:15" ht="12">
      <c r="A443" s="214"/>
      <c r="B443" s="27" t="s">
        <v>23</v>
      </c>
      <c r="C443" s="28" t="s">
        <v>432</v>
      </c>
      <c r="D443" s="28" t="s">
        <v>26</v>
      </c>
      <c r="E443" s="29" t="s">
        <v>477</v>
      </c>
      <c r="F443" s="28" t="s">
        <v>1024</v>
      </c>
      <c r="G443" s="27">
        <v>0.15</v>
      </c>
      <c r="H443" s="27" t="s">
        <v>410</v>
      </c>
      <c r="I443" s="27" t="s">
        <v>41</v>
      </c>
      <c r="J443" s="31" t="s">
        <v>29</v>
      </c>
      <c r="K443" s="31" t="s">
        <v>28</v>
      </c>
      <c r="L443" s="31"/>
      <c r="M443" s="31" t="s">
        <v>25</v>
      </c>
      <c r="N443" s="31"/>
      <c r="O443" s="33"/>
    </row>
    <row r="444" spans="1:15" ht="12">
      <c r="A444" s="214"/>
      <c r="B444" s="27" t="s">
        <v>23</v>
      </c>
      <c r="C444" s="28" t="s">
        <v>432</v>
      </c>
      <c r="D444" s="28" t="s">
        <v>26</v>
      </c>
      <c r="E444" s="29" t="s">
        <v>477</v>
      </c>
      <c r="F444" s="28" t="s">
        <v>39</v>
      </c>
      <c r="G444" s="27">
        <v>0.22</v>
      </c>
      <c r="H444" s="27" t="s">
        <v>410</v>
      </c>
      <c r="I444" s="27" t="s">
        <v>41</v>
      </c>
      <c r="J444" s="31" t="s">
        <v>30</v>
      </c>
      <c r="K444" s="31" t="s">
        <v>28</v>
      </c>
      <c r="L444" s="31"/>
      <c r="M444" s="31" t="s">
        <v>25</v>
      </c>
      <c r="N444" s="31"/>
      <c r="O444" s="33"/>
    </row>
    <row r="445" spans="1:15" ht="12">
      <c r="A445" s="214"/>
      <c r="B445" s="27" t="s">
        <v>23</v>
      </c>
      <c r="C445" s="28" t="s">
        <v>432</v>
      </c>
      <c r="D445" s="28" t="s">
        <v>26</v>
      </c>
      <c r="E445" s="29" t="s">
        <v>477</v>
      </c>
      <c r="F445" s="28" t="s">
        <v>1179</v>
      </c>
      <c r="G445" s="27">
        <v>0.18</v>
      </c>
      <c r="H445" s="27" t="s">
        <v>410</v>
      </c>
      <c r="I445" s="27" t="s">
        <v>41</v>
      </c>
      <c r="J445" s="31" t="s">
        <v>31</v>
      </c>
      <c r="K445" s="31" t="s">
        <v>36</v>
      </c>
      <c r="L445" s="31" t="s">
        <v>25</v>
      </c>
      <c r="M445" s="31"/>
      <c r="N445" s="31"/>
      <c r="O445" s="33"/>
    </row>
    <row r="446" spans="1:15" ht="12">
      <c r="A446" s="214"/>
      <c r="B446" s="27" t="s">
        <v>23</v>
      </c>
      <c r="C446" s="28" t="s">
        <v>432</v>
      </c>
      <c r="D446" s="28" t="s">
        <v>26</v>
      </c>
      <c r="E446" s="29" t="s">
        <v>477</v>
      </c>
      <c r="F446" s="28" t="s">
        <v>1024</v>
      </c>
      <c r="G446" s="30">
        <v>0.2</v>
      </c>
      <c r="H446" s="27" t="s">
        <v>410</v>
      </c>
      <c r="I446" s="27" t="s">
        <v>41</v>
      </c>
      <c r="J446" s="31" t="s">
        <v>32</v>
      </c>
      <c r="K446" s="31" t="s">
        <v>36</v>
      </c>
      <c r="L446" s="31" t="s">
        <v>25</v>
      </c>
      <c r="M446" s="31"/>
      <c r="N446" s="31"/>
      <c r="O446" s="33"/>
    </row>
    <row r="447" spans="1:15" ht="12">
      <c r="A447" s="214"/>
      <c r="B447" s="27" t="s">
        <v>23</v>
      </c>
      <c r="C447" s="28" t="s">
        <v>432</v>
      </c>
      <c r="D447" s="28" t="s">
        <v>26</v>
      </c>
      <c r="E447" s="29" t="s">
        <v>477</v>
      </c>
      <c r="F447" s="28" t="s">
        <v>39</v>
      </c>
      <c r="G447" s="27">
        <v>0.25</v>
      </c>
      <c r="H447" s="27" t="s">
        <v>410</v>
      </c>
      <c r="I447" s="27" t="s">
        <v>41</v>
      </c>
      <c r="J447" s="31" t="s">
        <v>33</v>
      </c>
      <c r="K447" s="31" t="s">
        <v>36</v>
      </c>
      <c r="L447" s="31" t="s">
        <v>25</v>
      </c>
      <c r="M447" s="31"/>
      <c r="N447" s="31"/>
      <c r="O447" s="33"/>
    </row>
    <row r="448" spans="1:15" ht="12">
      <c r="A448" s="214"/>
      <c r="B448" s="27" t="s">
        <v>23</v>
      </c>
      <c r="C448" s="28" t="s">
        <v>432</v>
      </c>
      <c r="D448" s="28" t="s">
        <v>26</v>
      </c>
      <c r="E448" s="29" t="s">
        <v>477</v>
      </c>
      <c r="F448" s="28" t="s">
        <v>45</v>
      </c>
      <c r="G448" s="109">
        <v>0.036</v>
      </c>
      <c r="H448" s="27" t="s">
        <v>410</v>
      </c>
      <c r="I448" s="27" t="s">
        <v>48</v>
      </c>
      <c r="J448" s="31" t="s">
        <v>50</v>
      </c>
      <c r="K448" s="31" t="s">
        <v>52</v>
      </c>
      <c r="L448" s="31"/>
      <c r="M448" s="31"/>
      <c r="N448" s="31"/>
      <c r="O448" s="33"/>
    </row>
    <row r="449" spans="1:15" ht="12">
      <c r="A449" s="214"/>
      <c r="B449" s="27" t="s">
        <v>23</v>
      </c>
      <c r="C449" s="28" t="s">
        <v>432</v>
      </c>
      <c r="D449" s="28" t="s">
        <v>26</v>
      </c>
      <c r="E449" s="29" t="s">
        <v>477</v>
      </c>
      <c r="F449" s="28" t="s">
        <v>1213</v>
      </c>
      <c r="G449" s="27">
        <v>0.052</v>
      </c>
      <c r="H449" s="27" t="s">
        <v>410</v>
      </c>
      <c r="I449" s="27" t="s">
        <v>49</v>
      </c>
      <c r="J449" s="31" t="s">
        <v>51</v>
      </c>
      <c r="K449" s="31" t="s">
        <v>52</v>
      </c>
      <c r="L449" s="31"/>
      <c r="M449" s="31"/>
      <c r="N449" s="31"/>
      <c r="O449" s="33"/>
    </row>
    <row r="450" spans="1:15" ht="12">
      <c r="A450" s="214"/>
      <c r="B450" s="27" t="s">
        <v>23</v>
      </c>
      <c r="C450" s="28" t="s">
        <v>432</v>
      </c>
      <c r="D450" s="2" t="s">
        <v>34</v>
      </c>
      <c r="E450" s="29" t="s">
        <v>477</v>
      </c>
      <c r="F450" s="28" t="s">
        <v>1179</v>
      </c>
      <c r="G450" s="27">
        <v>0.085</v>
      </c>
      <c r="H450" s="27" t="s">
        <v>410</v>
      </c>
      <c r="I450" s="27" t="s">
        <v>42</v>
      </c>
      <c r="J450" s="31" t="s">
        <v>35</v>
      </c>
      <c r="K450" s="31" t="s">
        <v>36</v>
      </c>
      <c r="L450" s="31" t="s">
        <v>37</v>
      </c>
      <c r="M450" s="31"/>
      <c r="N450" s="31"/>
      <c r="O450" s="33"/>
    </row>
    <row r="451" spans="1:15" ht="12">
      <c r="A451" s="214"/>
      <c r="B451" s="27" t="s">
        <v>23</v>
      </c>
      <c r="C451" s="28" t="s">
        <v>432</v>
      </c>
      <c r="D451" s="2" t="s">
        <v>34</v>
      </c>
      <c r="E451" s="29" t="s">
        <v>477</v>
      </c>
      <c r="F451" s="28" t="s">
        <v>1024</v>
      </c>
      <c r="G451" s="27">
        <v>0.102</v>
      </c>
      <c r="H451" s="27" t="s">
        <v>410</v>
      </c>
      <c r="I451" s="27" t="s">
        <v>43</v>
      </c>
      <c r="J451" s="31" t="s">
        <v>38</v>
      </c>
      <c r="K451" s="31" t="s">
        <v>36</v>
      </c>
      <c r="L451" s="31" t="s">
        <v>37</v>
      </c>
      <c r="M451" s="31"/>
      <c r="N451" s="31"/>
      <c r="O451" s="33"/>
    </row>
    <row r="452" spans="1:15" ht="12">
      <c r="A452" s="214"/>
      <c r="B452" s="27" t="s">
        <v>23</v>
      </c>
      <c r="C452" s="28" t="s">
        <v>432</v>
      </c>
      <c r="D452" s="2" t="s">
        <v>34</v>
      </c>
      <c r="E452" s="29" t="s">
        <v>477</v>
      </c>
      <c r="F452" s="28" t="s">
        <v>39</v>
      </c>
      <c r="G452" s="27">
        <v>0.127</v>
      </c>
      <c r="H452" s="27" t="s">
        <v>410</v>
      </c>
      <c r="I452" s="27" t="s">
        <v>44</v>
      </c>
      <c r="J452" s="31" t="s">
        <v>40</v>
      </c>
      <c r="K452" s="31" t="s">
        <v>36</v>
      </c>
      <c r="L452" s="31" t="s">
        <v>37</v>
      </c>
      <c r="M452" s="31"/>
      <c r="N452" s="31"/>
      <c r="O452" s="33"/>
    </row>
    <row r="453" spans="1:15" ht="12">
      <c r="A453" s="214"/>
      <c r="B453" s="27" t="s">
        <v>23</v>
      </c>
      <c r="C453" s="28" t="s">
        <v>432</v>
      </c>
      <c r="D453" s="2" t="s">
        <v>34</v>
      </c>
      <c r="E453" s="29" t="s">
        <v>477</v>
      </c>
      <c r="F453" s="28" t="s">
        <v>45</v>
      </c>
      <c r="G453" s="27">
        <v>0.061</v>
      </c>
      <c r="H453" s="27" t="s">
        <v>410</v>
      </c>
      <c r="I453" s="27" t="s">
        <v>46</v>
      </c>
      <c r="J453" s="31" t="s">
        <v>47</v>
      </c>
      <c r="K453" s="31" t="s">
        <v>37</v>
      </c>
      <c r="L453" s="27"/>
      <c r="M453" s="31"/>
      <c r="N453" s="31"/>
      <c r="O453" s="33"/>
    </row>
    <row r="454" spans="1:15" ht="12">
      <c r="A454" s="214"/>
      <c r="B454" s="27" t="s">
        <v>23</v>
      </c>
      <c r="C454" s="28" t="s">
        <v>432</v>
      </c>
      <c r="D454" s="2" t="s">
        <v>34</v>
      </c>
      <c r="E454" s="29" t="s">
        <v>477</v>
      </c>
      <c r="F454" s="28" t="s">
        <v>1213</v>
      </c>
      <c r="G454" s="27">
        <v>0.077</v>
      </c>
      <c r="H454" s="27" t="s">
        <v>410</v>
      </c>
      <c r="I454" s="27" t="s">
        <v>53</v>
      </c>
      <c r="J454" s="31" t="s">
        <v>54</v>
      </c>
      <c r="K454" s="31" t="s">
        <v>37</v>
      </c>
      <c r="L454" s="27"/>
      <c r="M454" s="31"/>
      <c r="N454" s="31"/>
      <c r="O454" s="33"/>
    </row>
    <row r="455" spans="1:15" ht="12">
      <c r="A455" s="214"/>
      <c r="B455" s="27" t="s">
        <v>23</v>
      </c>
      <c r="C455" s="28" t="s">
        <v>432</v>
      </c>
      <c r="D455" s="28" t="s">
        <v>475</v>
      </c>
      <c r="E455" s="29"/>
      <c r="F455" s="28" t="s">
        <v>55</v>
      </c>
      <c r="G455" s="27">
        <v>200</v>
      </c>
      <c r="H455" s="27" t="s">
        <v>1207</v>
      </c>
      <c r="I455" s="27" t="s">
        <v>56</v>
      </c>
      <c r="J455" s="31" t="s">
        <v>57</v>
      </c>
      <c r="K455" s="31" t="s">
        <v>18</v>
      </c>
      <c r="L455" s="31"/>
      <c r="M455" s="31"/>
      <c r="N455" s="31"/>
      <c r="O455" s="33"/>
    </row>
    <row r="456" spans="1:15" ht="12">
      <c r="A456" s="214"/>
      <c r="B456" s="27" t="s">
        <v>23</v>
      </c>
      <c r="C456" s="28" t="s">
        <v>432</v>
      </c>
      <c r="D456" s="28" t="s">
        <v>475</v>
      </c>
      <c r="E456" s="29"/>
      <c r="F456" s="28" t="s">
        <v>55</v>
      </c>
      <c r="G456" s="27">
        <v>0.35</v>
      </c>
      <c r="H456" s="27" t="s">
        <v>410</v>
      </c>
      <c r="I456" s="27" t="s">
        <v>56</v>
      </c>
      <c r="J456" s="31" t="s">
        <v>58</v>
      </c>
      <c r="K456" s="31"/>
      <c r="L456" s="31"/>
      <c r="M456" s="31"/>
      <c r="N456" s="31"/>
      <c r="O456" s="33"/>
    </row>
    <row r="457" spans="1:15" ht="12">
      <c r="A457" s="214"/>
      <c r="B457" s="27" t="s">
        <v>23</v>
      </c>
      <c r="C457" s="28" t="s">
        <v>432</v>
      </c>
      <c r="D457" s="28" t="s">
        <v>475</v>
      </c>
      <c r="E457" s="29"/>
      <c r="F457" s="28" t="s">
        <v>55</v>
      </c>
      <c r="G457" s="30">
        <v>0.2</v>
      </c>
      <c r="H457" s="27" t="s">
        <v>410</v>
      </c>
      <c r="I457" s="27" t="s">
        <v>56</v>
      </c>
      <c r="J457" s="31"/>
      <c r="K457" s="31"/>
      <c r="L457" s="31"/>
      <c r="M457" s="31"/>
      <c r="N457" s="31"/>
      <c r="O457" s="33"/>
    </row>
    <row r="458" spans="1:15" ht="12">
      <c r="A458" s="214"/>
      <c r="B458" s="27" t="s">
        <v>59</v>
      </c>
      <c r="C458" s="28" t="s">
        <v>432</v>
      </c>
      <c r="D458" s="2" t="s">
        <v>60</v>
      </c>
      <c r="E458" s="29" t="s">
        <v>477</v>
      </c>
      <c r="F458" s="28" t="s">
        <v>454</v>
      </c>
      <c r="G458" s="27">
        <v>0.35</v>
      </c>
      <c r="H458" s="27" t="s">
        <v>410</v>
      </c>
      <c r="I458" s="27" t="s">
        <v>61</v>
      </c>
      <c r="J458" s="31" t="s">
        <v>62</v>
      </c>
      <c r="K458" s="31" t="s">
        <v>63</v>
      </c>
      <c r="L458" s="31"/>
      <c r="M458" s="31"/>
      <c r="N458" s="31"/>
      <c r="O458" s="33"/>
    </row>
    <row r="459" spans="1:15" ht="12">
      <c r="A459" s="214"/>
      <c r="B459" s="27" t="s">
        <v>59</v>
      </c>
      <c r="C459" s="28" t="s">
        <v>432</v>
      </c>
      <c r="D459" s="2" t="s">
        <v>60</v>
      </c>
      <c r="E459" s="29" t="s">
        <v>477</v>
      </c>
      <c r="F459" s="28" t="s">
        <v>454</v>
      </c>
      <c r="G459" s="30">
        <v>0.2</v>
      </c>
      <c r="H459" s="27" t="s">
        <v>410</v>
      </c>
      <c r="I459" s="27" t="s">
        <v>65</v>
      </c>
      <c r="J459" s="31" t="s">
        <v>63</v>
      </c>
      <c r="K459" s="31"/>
      <c r="L459" s="31"/>
      <c r="M459" s="31"/>
      <c r="N459" s="31"/>
      <c r="O459" s="33"/>
    </row>
    <row r="460" spans="1:15" ht="12">
      <c r="A460" s="214"/>
      <c r="B460" s="27" t="s">
        <v>59</v>
      </c>
      <c r="C460" s="28" t="s">
        <v>432</v>
      </c>
      <c r="D460" s="2" t="s">
        <v>64</v>
      </c>
      <c r="E460" s="29" t="s">
        <v>477</v>
      </c>
      <c r="F460" s="28" t="s">
        <v>454</v>
      </c>
      <c r="G460" s="27">
        <v>0.38</v>
      </c>
      <c r="H460" s="27" t="s">
        <v>410</v>
      </c>
      <c r="I460" s="27" t="s">
        <v>66</v>
      </c>
      <c r="J460" s="31" t="s">
        <v>63</v>
      </c>
      <c r="K460" s="27"/>
      <c r="L460" s="31"/>
      <c r="M460" s="31"/>
      <c r="N460" s="31"/>
      <c r="O460" s="33"/>
    </row>
    <row r="461" spans="1:15" ht="12">
      <c r="A461" s="214"/>
      <c r="B461" s="27" t="s">
        <v>59</v>
      </c>
      <c r="C461" s="28" t="s">
        <v>432</v>
      </c>
      <c r="D461" s="2" t="s">
        <v>60</v>
      </c>
      <c r="E461" s="29" t="s">
        <v>477</v>
      </c>
      <c r="F461" s="28" t="s">
        <v>981</v>
      </c>
      <c r="G461" s="27">
        <v>0.14</v>
      </c>
      <c r="H461" s="27" t="s">
        <v>410</v>
      </c>
      <c r="I461" s="27" t="s">
        <v>67</v>
      </c>
      <c r="J461" s="31" t="s">
        <v>63</v>
      </c>
      <c r="K461" s="27"/>
      <c r="L461" s="31"/>
      <c r="M461" s="31"/>
      <c r="N461" s="31"/>
      <c r="O461" s="33"/>
    </row>
    <row r="462" spans="1:15" ht="12">
      <c r="A462" s="214"/>
      <c r="B462" s="27" t="s">
        <v>59</v>
      </c>
      <c r="C462" s="28" t="s">
        <v>432</v>
      </c>
      <c r="D462" s="2" t="s">
        <v>64</v>
      </c>
      <c r="E462" s="29" t="s">
        <v>477</v>
      </c>
      <c r="F462" s="28" t="s">
        <v>981</v>
      </c>
      <c r="G462" s="27">
        <v>0.18</v>
      </c>
      <c r="H462" s="27" t="s">
        <v>410</v>
      </c>
      <c r="I462" s="27" t="s">
        <v>68</v>
      </c>
      <c r="J462" s="31" t="s">
        <v>63</v>
      </c>
      <c r="K462" s="27"/>
      <c r="L462" s="31"/>
      <c r="M462" s="31"/>
      <c r="N462" s="31"/>
      <c r="O462" s="33"/>
    </row>
    <row r="463" spans="1:15" ht="12">
      <c r="A463" s="214"/>
      <c r="B463" s="27" t="s">
        <v>59</v>
      </c>
      <c r="C463" s="28" t="s">
        <v>432</v>
      </c>
      <c r="D463" s="2" t="s">
        <v>475</v>
      </c>
      <c r="E463" s="29"/>
      <c r="F463" s="28" t="s">
        <v>981</v>
      </c>
      <c r="G463" s="27">
        <v>0.02</v>
      </c>
      <c r="H463" s="27" t="s">
        <v>410</v>
      </c>
      <c r="I463" s="27" t="s">
        <v>69</v>
      </c>
      <c r="J463" s="31" t="s">
        <v>70</v>
      </c>
      <c r="K463" s="27"/>
      <c r="L463" s="31" t="s">
        <v>63</v>
      </c>
      <c r="M463" s="31"/>
      <c r="N463" s="31"/>
      <c r="O463" s="33"/>
    </row>
    <row r="464" spans="1:15" ht="12">
      <c r="A464" s="214"/>
      <c r="B464" s="27" t="s">
        <v>23</v>
      </c>
      <c r="C464" s="28" t="s">
        <v>432</v>
      </c>
      <c r="D464" s="28" t="s">
        <v>24</v>
      </c>
      <c r="E464" s="29" t="s">
        <v>477</v>
      </c>
      <c r="F464" s="28" t="s">
        <v>1179</v>
      </c>
      <c r="G464" s="30">
        <v>0.18</v>
      </c>
      <c r="H464" s="27" t="s">
        <v>410</v>
      </c>
      <c r="I464" s="27" t="s">
        <v>76</v>
      </c>
      <c r="J464" s="31" t="s">
        <v>31</v>
      </c>
      <c r="K464" s="31" t="s">
        <v>74</v>
      </c>
      <c r="L464" s="31"/>
      <c r="M464" s="31"/>
      <c r="N464" s="31"/>
      <c r="O464" s="33"/>
    </row>
    <row r="465" spans="1:15" ht="12">
      <c r="A465" s="214"/>
      <c r="B465" s="27" t="s">
        <v>23</v>
      </c>
      <c r="C465" s="28" t="s">
        <v>432</v>
      </c>
      <c r="D465" s="28" t="s">
        <v>24</v>
      </c>
      <c r="E465" s="29" t="s">
        <v>477</v>
      </c>
      <c r="F465" s="28" t="s">
        <v>73</v>
      </c>
      <c r="G465" s="30">
        <v>0.2</v>
      </c>
      <c r="H465" s="27" t="s">
        <v>410</v>
      </c>
      <c r="I465" s="27" t="s">
        <v>76</v>
      </c>
      <c r="J465" s="31" t="s">
        <v>32</v>
      </c>
      <c r="K465" s="31" t="s">
        <v>74</v>
      </c>
      <c r="L465" s="31"/>
      <c r="M465" s="31"/>
      <c r="N465" s="31"/>
      <c r="O465" s="33"/>
    </row>
    <row r="466" spans="1:15" ht="12">
      <c r="A466" s="214"/>
      <c r="B466" s="27" t="s">
        <v>23</v>
      </c>
      <c r="C466" s="28" t="s">
        <v>432</v>
      </c>
      <c r="D466" s="28" t="s">
        <v>24</v>
      </c>
      <c r="E466" s="29" t="s">
        <v>477</v>
      </c>
      <c r="F466" s="28" t="s">
        <v>1179</v>
      </c>
      <c r="G466" s="109">
        <v>0.036</v>
      </c>
      <c r="H466" s="27" t="s">
        <v>410</v>
      </c>
      <c r="I466" s="27" t="s">
        <v>76</v>
      </c>
      <c r="J466" s="31" t="s">
        <v>50</v>
      </c>
      <c r="K466" s="31" t="s">
        <v>75</v>
      </c>
      <c r="L466" s="31"/>
      <c r="M466" s="31"/>
      <c r="N466" s="31"/>
      <c r="O466" s="33"/>
    </row>
    <row r="467" spans="1:15" ht="12">
      <c r="A467" s="214"/>
      <c r="B467" s="27" t="s">
        <v>23</v>
      </c>
      <c r="C467" s="28" t="s">
        <v>432</v>
      </c>
      <c r="D467" s="28" t="s">
        <v>24</v>
      </c>
      <c r="E467" s="29" t="s">
        <v>477</v>
      </c>
      <c r="F467" s="28" t="s">
        <v>73</v>
      </c>
      <c r="G467" s="109">
        <v>0.052</v>
      </c>
      <c r="H467" s="27" t="s">
        <v>410</v>
      </c>
      <c r="I467" s="27" t="s">
        <v>76</v>
      </c>
      <c r="J467" s="31" t="s">
        <v>51</v>
      </c>
      <c r="K467" s="31" t="s">
        <v>75</v>
      </c>
      <c r="L467" s="31"/>
      <c r="M467" s="31"/>
      <c r="N467" s="31"/>
      <c r="O467" s="33"/>
    </row>
    <row r="468" spans="1:15" ht="12">
      <c r="A468" s="214"/>
      <c r="B468" s="27" t="s">
        <v>23</v>
      </c>
      <c r="C468" s="28" t="s">
        <v>432</v>
      </c>
      <c r="D468" s="2" t="s">
        <v>77</v>
      </c>
      <c r="E468" s="29" t="s">
        <v>477</v>
      </c>
      <c r="F468" s="28" t="s">
        <v>1179</v>
      </c>
      <c r="G468" s="27">
        <v>0.018</v>
      </c>
      <c r="H468" s="27" t="s">
        <v>410</v>
      </c>
      <c r="I468" s="27" t="s">
        <v>82</v>
      </c>
      <c r="J468" s="31" t="s">
        <v>78</v>
      </c>
      <c r="K468" s="31" t="s">
        <v>80</v>
      </c>
      <c r="L468" s="31" t="s">
        <v>79</v>
      </c>
      <c r="M468" s="31"/>
      <c r="N468" s="31"/>
      <c r="O468" s="33"/>
    </row>
    <row r="469" spans="1:15" ht="12">
      <c r="A469" s="214"/>
      <c r="B469" s="27" t="s">
        <v>23</v>
      </c>
      <c r="C469" s="28" t="s">
        <v>432</v>
      </c>
      <c r="D469" s="2" t="s">
        <v>77</v>
      </c>
      <c r="E469" s="29" t="s">
        <v>477</v>
      </c>
      <c r="F469" s="28" t="s">
        <v>1179</v>
      </c>
      <c r="G469" s="27">
        <v>0.011</v>
      </c>
      <c r="H469" s="27" t="s">
        <v>410</v>
      </c>
      <c r="I469" s="27" t="s">
        <v>82</v>
      </c>
      <c r="J469" s="31" t="s">
        <v>81</v>
      </c>
      <c r="K469" s="31" t="s">
        <v>83</v>
      </c>
      <c r="L469" s="31" t="s">
        <v>79</v>
      </c>
      <c r="M469" s="31"/>
      <c r="N469" s="31"/>
      <c r="O469" s="33"/>
    </row>
    <row r="470" spans="1:15" ht="12">
      <c r="A470" s="214"/>
      <c r="B470" s="27" t="s">
        <v>23</v>
      </c>
      <c r="C470" s="28" t="s">
        <v>432</v>
      </c>
      <c r="D470" s="2" t="s">
        <v>77</v>
      </c>
      <c r="E470" s="29" t="s">
        <v>477</v>
      </c>
      <c r="F470" s="28" t="s">
        <v>1213</v>
      </c>
      <c r="G470" s="27">
        <v>0.052</v>
      </c>
      <c r="H470" s="27" t="s">
        <v>410</v>
      </c>
      <c r="I470" s="27" t="s">
        <v>82</v>
      </c>
      <c r="J470" s="31" t="s">
        <v>51</v>
      </c>
      <c r="K470" s="31" t="s">
        <v>79</v>
      </c>
      <c r="L470" s="27"/>
      <c r="M470" s="31"/>
      <c r="N470" s="31"/>
      <c r="O470" s="33"/>
    </row>
    <row r="471" spans="1:15" ht="12">
      <c r="A471" s="214"/>
      <c r="B471" s="27" t="s">
        <v>23</v>
      </c>
      <c r="C471" s="28" t="s">
        <v>432</v>
      </c>
      <c r="D471" s="2" t="s">
        <v>84</v>
      </c>
      <c r="E471" s="29" t="s">
        <v>477</v>
      </c>
      <c r="F471" s="28" t="s">
        <v>1179</v>
      </c>
      <c r="G471" s="27">
        <v>0.011</v>
      </c>
      <c r="H471" s="27" t="s">
        <v>410</v>
      </c>
      <c r="I471" s="27" t="s">
        <v>85</v>
      </c>
      <c r="J471" s="31" t="s">
        <v>81</v>
      </c>
      <c r="K471" s="31" t="s">
        <v>80</v>
      </c>
      <c r="L471" s="31" t="s">
        <v>79</v>
      </c>
      <c r="M471" s="31"/>
      <c r="N471" s="31"/>
      <c r="O471" s="33"/>
    </row>
    <row r="472" spans="1:15" ht="12">
      <c r="A472" s="214"/>
      <c r="B472" s="27" t="s">
        <v>23</v>
      </c>
      <c r="C472" s="28" t="s">
        <v>432</v>
      </c>
      <c r="D472" s="2" t="s">
        <v>84</v>
      </c>
      <c r="E472" s="29" t="s">
        <v>477</v>
      </c>
      <c r="F472" s="28" t="s">
        <v>1179</v>
      </c>
      <c r="G472" s="27">
        <v>0.007</v>
      </c>
      <c r="H472" s="27" t="s">
        <v>410</v>
      </c>
      <c r="I472" s="27" t="s">
        <v>85</v>
      </c>
      <c r="J472" s="31" t="s">
        <v>86</v>
      </c>
      <c r="K472" s="31" t="s">
        <v>83</v>
      </c>
      <c r="L472" s="31" t="s">
        <v>79</v>
      </c>
      <c r="M472" s="31"/>
      <c r="N472" s="31"/>
      <c r="O472" s="33"/>
    </row>
    <row r="473" spans="1:15" ht="12">
      <c r="A473" s="214"/>
      <c r="B473" s="27" t="s">
        <v>23</v>
      </c>
      <c r="C473" s="28" t="s">
        <v>432</v>
      </c>
      <c r="D473" s="2" t="s">
        <v>84</v>
      </c>
      <c r="E473" s="29" t="s">
        <v>477</v>
      </c>
      <c r="F473" s="28" t="s">
        <v>73</v>
      </c>
      <c r="G473" s="27">
        <v>0.052</v>
      </c>
      <c r="H473" s="27" t="s">
        <v>410</v>
      </c>
      <c r="I473" s="27" t="s">
        <v>85</v>
      </c>
      <c r="J473" s="31" t="s">
        <v>51</v>
      </c>
      <c r="K473" s="31" t="s">
        <v>79</v>
      </c>
      <c r="L473" s="27"/>
      <c r="M473" s="31"/>
      <c r="N473" s="31"/>
      <c r="O473" s="33"/>
    </row>
    <row r="474" spans="1:15" ht="12">
      <c r="A474" s="214"/>
      <c r="B474" s="27" t="s">
        <v>87</v>
      </c>
      <c r="C474" s="28" t="s">
        <v>432</v>
      </c>
      <c r="D474" s="2" t="s">
        <v>475</v>
      </c>
      <c r="E474" s="29"/>
      <c r="F474" s="28" t="s">
        <v>1179</v>
      </c>
      <c r="G474" s="27">
        <v>0.018</v>
      </c>
      <c r="H474" s="27" t="s">
        <v>410</v>
      </c>
      <c r="I474" s="27" t="s">
        <v>88</v>
      </c>
      <c r="J474" s="31" t="s">
        <v>78</v>
      </c>
      <c r="K474" s="31" t="s">
        <v>80</v>
      </c>
      <c r="L474" s="31"/>
      <c r="M474" s="31"/>
      <c r="N474" s="31"/>
      <c r="O474" s="33"/>
    </row>
    <row r="475" spans="1:15" ht="12">
      <c r="A475" s="214"/>
      <c r="B475" s="27" t="s">
        <v>87</v>
      </c>
      <c r="C475" s="28" t="s">
        <v>432</v>
      </c>
      <c r="D475" s="2" t="s">
        <v>475</v>
      </c>
      <c r="E475" s="29"/>
      <c r="F475" s="28" t="s">
        <v>73</v>
      </c>
      <c r="G475" s="27">
        <v>0.052</v>
      </c>
      <c r="H475" s="27" t="s">
        <v>410</v>
      </c>
      <c r="I475" s="27" t="s">
        <v>88</v>
      </c>
      <c r="J475" s="31" t="s">
        <v>51</v>
      </c>
      <c r="K475" s="31"/>
      <c r="L475" s="31"/>
      <c r="M475" s="31"/>
      <c r="N475" s="31"/>
      <c r="O475" s="33"/>
    </row>
    <row r="476" spans="1:15" ht="12">
      <c r="A476" s="214"/>
      <c r="B476" s="27" t="s">
        <v>89</v>
      </c>
      <c r="C476" s="28" t="s">
        <v>432</v>
      </c>
      <c r="D476" s="110" t="s">
        <v>90</v>
      </c>
      <c r="E476" s="29" t="s">
        <v>477</v>
      </c>
      <c r="F476" s="28" t="s">
        <v>1179</v>
      </c>
      <c r="G476" s="27">
        <v>0.036</v>
      </c>
      <c r="H476" s="27" t="s">
        <v>410</v>
      </c>
      <c r="I476" s="27" t="s">
        <v>91</v>
      </c>
      <c r="J476" s="31" t="s">
        <v>50</v>
      </c>
      <c r="K476" s="31" t="s">
        <v>80</v>
      </c>
      <c r="L476" s="31"/>
      <c r="M476" s="31"/>
      <c r="N476" s="31"/>
      <c r="O476" s="33"/>
    </row>
    <row r="477" spans="1:15" ht="12">
      <c r="A477" s="214"/>
      <c r="B477" s="27" t="s">
        <v>89</v>
      </c>
      <c r="C477" s="28" t="s">
        <v>432</v>
      </c>
      <c r="D477" s="110" t="s">
        <v>90</v>
      </c>
      <c r="E477" s="29" t="s">
        <v>477</v>
      </c>
      <c r="F477" s="28" t="s">
        <v>73</v>
      </c>
      <c r="G477" s="27">
        <v>0.052</v>
      </c>
      <c r="H477" s="27" t="s">
        <v>410</v>
      </c>
      <c r="I477" s="27" t="s">
        <v>91</v>
      </c>
      <c r="J477" s="31" t="s">
        <v>51</v>
      </c>
      <c r="K477" s="31"/>
      <c r="L477" s="31"/>
      <c r="M477" s="31"/>
      <c r="N477" s="31"/>
      <c r="O477" s="33"/>
    </row>
    <row r="478" spans="1:15" ht="12">
      <c r="A478" s="214"/>
      <c r="B478" s="27" t="s">
        <v>89</v>
      </c>
      <c r="C478" s="28" t="s">
        <v>432</v>
      </c>
      <c r="D478" s="111" t="s">
        <v>92</v>
      </c>
      <c r="E478" s="29" t="s">
        <v>477</v>
      </c>
      <c r="F478" s="28" t="s">
        <v>1179</v>
      </c>
      <c r="G478" s="27">
        <v>0.031</v>
      </c>
      <c r="H478" s="27" t="s">
        <v>410</v>
      </c>
      <c r="I478" s="27" t="s">
        <v>93</v>
      </c>
      <c r="J478" s="31" t="s">
        <v>94</v>
      </c>
      <c r="K478" s="31" t="s">
        <v>80</v>
      </c>
      <c r="L478" s="31"/>
      <c r="M478" s="31"/>
      <c r="N478" s="31"/>
      <c r="O478" s="33"/>
    </row>
    <row r="479" spans="1:15" ht="12">
      <c r="A479" s="214"/>
      <c r="B479" s="27" t="s">
        <v>89</v>
      </c>
      <c r="C479" s="28" t="s">
        <v>432</v>
      </c>
      <c r="D479" s="111" t="s">
        <v>92</v>
      </c>
      <c r="E479" s="29" t="s">
        <v>477</v>
      </c>
      <c r="F479" s="28" t="s">
        <v>73</v>
      </c>
      <c r="G479" s="27">
        <v>0.052</v>
      </c>
      <c r="H479" s="27" t="s">
        <v>410</v>
      </c>
      <c r="I479" s="27" t="s">
        <v>93</v>
      </c>
      <c r="J479" s="31" t="s">
        <v>51</v>
      </c>
      <c r="K479" s="31"/>
      <c r="L479" s="31"/>
      <c r="M479" s="31"/>
      <c r="N479" s="31"/>
      <c r="O479" s="33"/>
    </row>
    <row r="480" spans="1:15" ht="12">
      <c r="A480" s="214"/>
      <c r="B480" s="27" t="s">
        <v>89</v>
      </c>
      <c r="C480" s="28" t="s">
        <v>432</v>
      </c>
      <c r="D480" s="111" t="s">
        <v>95</v>
      </c>
      <c r="E480" s="29" t="s">
        <v>477</v>
      </c>
      <c r="F480" s="28" t="s">
        <v>1179</v>
      </c>
      <c r="G480" s="27">
        <v>0.018</v>
      </c>
      <c r="H480" s="27" t="s">
        <v>410</v>
      </c>
      <c r="I480" s="27" t="s">
        <v>96</v>
      </c>
      <c r="J480" s="31" t="s">
        <v>78</v>
      </c>
      <c r="K480" s="31" t="s">
        <v>80</v>
      </c>
      <c r="L480" s="31"/>
      <c r="M480" s="31"/>
      <c r="N480" s="31"/>
      <c r="O480" s="33"/>
    </row>
    <row r="481" spans="1:15" ht="12">
      <c r="A481" s="214"/>
      <c r="B481" s="27" t="s">
        <v>89</v>
      </c>
      <c r="C481" s="28" t="s">
        <v>432</v>
      </c>
      <c r="D481" s="111" t="s">
        <v>95</v>
      </c>
      <c r="E481" s="29" t="s">
        <v>477</v>
      </c>
      <c r="F481" s="28" t="s">
        <v>1179</v>
      </c>
      <c r="G481" s="27">
        <v>0.011</v>
      </c>
      <c r="H481" s="27" t="s">
        <v>410</v>
      </c>
      <c r="I481" s="27" t="s">
        <v>96</v>
      </c>
      <c r="J481" s="31" t="s">
        <v>81</v>
      </c>
      <c r="K481" s="31" t="s">
        <v>83</v>
      </c>
      <c r="L481" s="31"/>
      <c r="M481" s="31"/>
      <c r="N481" s="31"/>
      <c r="O481" s="33"/>
    </row>
    <row r="482" spans="1:15" ht="12">
      <c r="A482" s="214"/>
      <c r="B482" s="27" t="s">
        <v>89</v>
      </c>
      <c r="C482" s="28" t="s">
        <v>432</v>
      </c>
      <c r="D482" s="111" t="s">
        <v>95</v>
      </c>
      <c r="E482" s="29" t="s">
        <v>477</v>
      </c>
      <c r="F482" s="28" t="s">
        <v>73</v>
      </c>
      <c r="G482" s="27">
        <v>0.052</v>
      </c>
      <c r="H482" s="27" t="s">
        <v>410</v>
      </c>
      <c r="I482" s="27" t="s">
        <v>96</v>
      </c>
      <c r="J482" s="31" t="s">
        <v>51</v>
      </c>
      <c r="K482" s="31"/>
      <c r="L482" s="31"/>
      <c r="M482" s="31"/>
      <c r="N482" s="31"/>
      <c r="O482" s="33"/>
    </row>
    <row r="483" spans="1:15" ht="12">
      <c r="A483" s="214"/>
      <c r="B483" s="27" t="s">
        <v>100</v>
      </c>
      <c r="C483" s="28" t="s">
        <v>432</v>
      </c>
      <c r="D483" s="111" t="s">
        <v>475</v>
      </c>
      <c r="E483" s="29"/>
      <c r="F483" s="28" t="s">
        <v>1179</v>
      </c>
      <c r="G483" s="27">
        <v>0.018</v>
      </c>
      <c r="H483" s="27" t="s">
        <v>410</v>
      </c>
      <c r="I483" s="27" t="s">
        <v>101</v>
      </c>
      <c r="J483" s="31" t="s">
        <v>78</v>
      </c>
      <c r="K483" s="31" t="s">
        <v>80</v>
      </c>
      <c r="L483" s="31"/>
      <c r="M483" s="31"/>
      <c r="N483" s="31"/>
      <c r="O483" s="33"/>
    </row>
    <row r="484" spans="1:15" ht="12">
      <c r="A484" s="214"/>
      <c r="B484" s="27" t="s">
        <v>100</v>
      </c>
      <c r="C484" s="28" t="s">
        <v>432</v>
      </c>
      <c r="D484" s="111" t="s">
        <v>475</v>
      </c>
      <c r="E484" s="29"/>
      <c r="F484" s="28" t="s">
        <v>1179</v>
      </c>
      <c r="G484" s="27">
        <v>0.011</v>
      </c>
      <c r="H484" s="27" t="s">
        <v>410</v>
      </c>
      <c r="I484" s="27" t="s">
        <v>101</v>
      </c>
      <c r="J484" s="31" t="s">
        <v>81</v>
      </c>
      <c r="K484" s="31" t="s">
        <v>83</v>
      </c>
      <c r="L484" s="31"/>
      <c r="M484" s="31"/>
      <c r="N484" s="31"/>
      <c r="O484" s="33"/>
    </row>
    <row r="485" spans="1:15" ht="12">
      <c r="A485" s="214"/>
      <c r="B485" s="27" t="s">
        <v>100</v>
      </c>
      <c r="C485" s="28" t="s">
        <v>432</v>
      </c>
      <c r="D485" s="111" t="s">
        <v>475</v>
      </c>
      <c r="E485" s="29"/>
      <c r="F485" s="28" t="s">
        <v>73</v>
      </c>
      <c r="G485" s="27">
        <v>0.052</v>
      </c>
      <c r="H485" s="27" t="s">
        <v>410</v>
      </c>
      <c r="I485" s="27" t="s">
        <v>101</v>
      </c>
      <c r="J485" s="31" t="s">
        <v>51</v>
      </c>
      <c r="K485" s="31"/>
      <c r="L485" s="31"/>
      <c r="M485" s="31"/>
      <c r="N485" s="31"/>
      <c r="O485" s="33"/>
    </row>
    <row r="486" spans="1:15" ht="12">
      <c r="A486" s="214"/>
      <c r="B486" s="27" t="s">
        <v>23</v>
      </c>
      <c r="C486" s="28" t="s">
        <v>432</v>
      </c>
      <c r="D486" s="112" t="s">
        <v>97</v>
      </c>
      <c r="E486" s="29" t="s">
        <v>98</v>
      </c>
      <c r="F486" s="28" t="s">
        <v>1179</v>
      </c>
      <c r="G486" s="27">
        <v>0.036</v>
      </c>
      <c r="H486" s="27" t="s">
        <v>410</v>
      </c>
      <c r="I486" s="27" t="s">
        <v>99</v>
      </c>
      <c r="J486" s="31" t="s">
        <v>50</v>
      </c>
      <c r="K486" s="31" t="s">
        <v>80</v>
      </c>
      <c r="L486" s="31"/>
      <c r="M486" s="31"/>
      <c r="N486" s="31"/>
      <c r="O486" s="33"/>
    </row>
    <row r="487" spans="1:15" ht="12">
      <c r="A487" s="214"/>
      <c r="B487" s="27" t="s">
        <v>23</v>
      </c>
      <c r="C487" s="28" t="s">
        <v>432</v>
      </c>
      <c r="D487" s="112" t="s">
        <v>97</v>
      </c>
      <c r="E487" s="29" t="s">
        <v>98</v>
      </c>
      <c r="F487" s="28" t="s">
        <v>73</v>
      </c>
      <c r="G487" s="27">
        <v>0.052</v>
      </c>
      <c r="H487" s="27" t="s">
        <v>410</v>
      </c>
      <c r="I487" s="27" t="s">
        <v>99</v>
      </c>
      <c r="J487" s="31" t="s">
        <v>51</v>
      </c>
      <c r="K487" s="31"/>
      <c r="L487" s="31"/>
      <c r="M487" s="31"/>
      <c r="N487" s="31"/>
      <c r="O487" s="33"/>
    </row>
    <row r="488" spans="1:15" ht="12">
      <c r="A488" s="214"/>
      <c r="B488" s="27" t="s">
        <v>102</v>
      </c>
      <c r="C488" s="28" t="s">
        <v>432</v>
      </c>
      <c r="D488" s="106" t="s">
        <v>1250</v>
      </c>
      <c r="E488" s="29" t="s">
        <v>98</v>
      </c>
      <c r="F488" s="28" t="s">
        <v>1179</v>
      </c>
      <c r="G488" s="27">
        <v>0.036</v>
      </c>
      <c r="H488" s="27" t="s">
        <v>410</v>
      </c>
      <c r="I488" s="27" t="s">
        <v>103</v>
      </c>
      <c r="J488" s="31" t="s">
        <v>50</v>
      </c>
      <c r="K488" s="31"/>
      <c r="L488" s="31"/>
      <c r="M488" s="31"/>
      <c r="N488" s="31"/>
      <c r="O488" s="33"/>
    </row>
    <row r="489" spans="1:15" ht="12">
      <c r="A489" s="214"/>
      <c r="B489" s="27" t="s">
        <v>102</v>
      </c>
      <c r="C489" s="28" t="s">
        <v>432</v>
      </c>
      <c r="D489" s="106" t="s">
        <v>1250</v>
      </c>
      <c r="E489" s="29" t="s">
        <v>98</v>
      </c>
      <c r="F489" s="28" t="s">
        <v>73</v>
      </c>
      <c r="G489" s="27">
        <v>0.052</v>
      </c>
      <c r="H489" s="27" t="s">
        <v>410</v>
      </c>
      <c r="I489" s="27" t="s">
        <v>103</v>
      </c>
      <c r="J489" s="31" t="s">
        <v>51</v>
      </c>
      <c r="K489" s="31"/>
      <c r="L489" s="31"/>
      <c r="M489" s="31"/>
      <c r="N489" s="31"/>
      <c r="O489" s="33"/>
    </row>
    <row r="490" spans="1:15" ht="12">
      <c r="A490" s="214"/>
      <c r="B490" s="27" t="s">
        <v>102</v>
      </c>
      <c r="C490" s="28" t="s">
        <v>432</v>
      </c>
      <c r="D490" s="112" t="s">
        <v>104</v>
      </c>
      <c r="E490" s="29" t="s">
        <v>98</v>
      </c>
      <c r="F490" s="28" t="s">
        <v>475</v>
      </c>
      <c r="G490" s="27">
        <v>0.093</v>
      </c>
      <c r="H490" s="27" t="s">
        <v>410</v>
      </c>
      <c r="I490" s="27" t="s">
        <v>106</v>
      </c>
      <c r="J490" s="31" t="s">
        <v>1181</v>
      </c>
      <c r="K490" s="31"/>
      <c r="L490" s="31"/>
      <c r="M490" s="31"/>
      <c r="N490" s="31"/>
      <c r="O490" s="33"/>
    </row>
    <row r="491" spans="1:15" ht="12.75" thickBot="1">
      <c r="A491" s="216"/>
      <c r="B491" s="35" t="s">
        <v>102</v>
      </c>
      <c r="C491" s="36" t="s">
        <v>432</v>
      </c>
      <c r="D491" s="113" t="s">
        <v>105</v>
      </c>
      <c r="E491" s="37" t="s">
        <v>98</v>
      </c>
      <c r="F491" s="36" t="s">
        <v>475</v>
      </c>
      <c r="G491" s="35">
        <v>0.036</v>
      </c>
      <c r="H491" s="35" t="s">
        <v>410</v>
      </c>
      <c r="I491" s="35" t="s">
        <v>103</v>
      </c>
      <c r="J491" s="39" t="s">
        <v>1181</v>
      </c>
      <c r="K491" s="39"/>
      <c r="L491" s="39"/>
      <c r="M491" s="39"/>
      <c r="N491" s="39"/>
      <c r="O491" s="41"/>
    </row>
  </sheetData>
  <mergeCells count="17">
    <mergeCell ref="A437:A491"/>
    <mergeCell ref="A74:A110"/>
    <mergeCell ref="G2:H2"/>
    <mergeCell ref="D2:E2"/>
    <mergeCell ref="A19:A26"/>
    <mergeCell ref="A3:A18"/>
    <mergeCell ref="A27:A39"/>
    <mergeCell ref="A409:A436"/>
    <mergeCell ref="A40:A73"/>
    <mergeCell ref="A375:A382"/>
    <mergeCell ref="A395:A408"/>
    <mergeCell ref="A111:A159"/>
    <mergeCell ref="A160:A219"/>
    <mergeCell ref="A383:A394"/>
    <mergeCell ref="A298:A337"/>
    <mergeCell ref="A338:A374"/>
    <mergeCell ref="A220:A297"/>
  </mergeCells>
  <printOptions/>
  <pageMargins left="0.25" right="0.25" top="0.75" bottom="0.75" header="0.5" footer="0.5"/>
  <pageSetup horizontalDpi="600" verticalDpi="600" orientation="landscape" paperSize="3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C34" sqref="C34"/>
    </sheetView>
  </sheetViews>
  <sheetFormatPr defaultColWidth="9.140625" defaultRowHeight="12.75"/>
  <cols>
    <col min="1" max="1" width="50.7109375" style="169" bestFit="1" customWidth="1"/>
    <col min="2" max="5" width="18.57421875" style="169" bestFit="1" customWidth="1"/>
    <col min="6" max="6" width="13.00390625" style="169" customWidth="1"/>
    <col min="7" max="7" width="16.140625" style="169" bestFit="1" customWidth="1"/>
    <col min="8" max="8" width="30.7109375" style="169" customWidth="1"/>
    <col min="9" max="9" width="16.421875" style="169" customWidth="1"/>
    <col min="10" max="15" width="40.7109375" style="169" customWidth="1"/>
    <col min="16" max="16384" width="9.140625" style="169" customWidth="1"/>
  </cols>
  <sheetData>
    <row r="2" spans="1:8" s="171" customFormat="1" ht="12.75">
      <c r="A2" s="237" t="s">
        <v>211</v>
      </c>
      <c r="B2" s="239" t="s">
        <v>182</v>
      </c>
      <c r="C2" s="239"/>
      <c r="D2" s="239"/>
      <c r="E2" s="239"/>
      <c r="F2" s="233" t="s">
        <v>112</v>
      </c>
      <c r="G2" s="233" t="s">
        <v>413</v>
      </c>
      <c r="H2" s="233" t="s">
        <v>246</v>
      </c>
    </row>
    <row r="3" spans="1:8" s="171" customFormat="1" ht="12.75">
      <c r="A3" s="238"/>
      <c r="B3" s="170" t="s">
        <v>108</v>
      </c>
      <c r="C3" s="170" t="s">
        <v>109</v>
      </c>
      <c r="D3" s="172" t="s">
        <v>110</v>
      </c>
      <c r="E3" s="170" t="s">
        <v>111</v>
      </c>
      <c r="F3" s="233"/>
      <c r="G3" s="233"/>
      <c r="H3" s="233"/>
    </row>
    <row r="4" spans="1:8" s="163" customFormat="1" ht="25.5">
      <c r="A4" s="138" t="s">
        <v>266</v>
      </c>
      <c r="B4" s="147">
        <v>0.2</v>
      </c>
      <c r="C4" s="147">
        <v>0.2</v>
      </c>
      <c r="D4" s="147">
        <v>0.1</v>
      </c>
      <c r="E4" s="145" t="s">
        <v>114</v>
      </c>
      <c r="F4" s="145" t="s">
        <v>410</v>
      </c>
      <c r="G4" s="145" t="s">
        <v>267</v>
      </c>
      <c r="H4" s="146">
        <v>38028</v>
      </c>
    </row>
    <row r="5" spans="1:8" s="163" customFormat="1" ht="25.5">
      <c r="A5" s="138" t="s">
        <v>268</v>
      </c>
      <c r="B5" s="145">
        <v>0.25</v>
      </c>
      <c r="C5" s="147">
        <v>0.3</v>
      </c>
      <c r="D5" s="145" t="s">
        <v>114</v>
      </c>
      <c r="E5" s="145" t="s">
        <v>114</v>
      </c>
      <c r="F5" s="145" t="s">
        <v>410</v>
      </c>
      <c r="G5" s="145" t="s">
        <v>270</v>
      </c>
      <c r="H5" s="146">
        <v>38028</v>
      </c>
    </row>
    <row r="6" spans="1:8" s="163" customFormat="1" ht="25.5">
      <c r="A6" s="138" t="s">
        <v>269</v>
      </c>
      <c r="B6" s="147">
        <v>0.43</v>
      </c>
      <c r="C6" s="147">
        <v>0.3</v>
      </c>
      <c r="D6" s="145" t="s">
        <v>114</v>
      </c>
      <c r="E6" s="145" t="s">
        <v>114</v>
      </c>
      <c r="F6" s="145" t="s">
        <v>410</v>
      </c>
      <c r="G6" s="145" t="s">
        <v>270</v>
      </c>
      <c r="H6" s="146">
        <v>38028</v>
      </c>
    </row>
    <row r="7" spans="1:8" s="163" customFormat="1" ht="12.75">
      <c r="A7" s="138" t="s">
        <v>271</v>
      </c>
      <c r="B7" s="147" t="s">
        <v>114</v>
      </c>
      <c r="C7" s="145" t="s">
        <v>114</v>
      </c>
      <c r="D7" s="145">
        <v>0.12</v>
      </c>
      <c r="E7" s="145" t="s">
        <v>114</v>
      </c>
      <c r="F7" s="145" t="s">
        <v>410</v>
      </c>
      <c r="G7" s="145" t="s">
        <v>1025</v>
      </c>
      <c r="H7" s="146">
        <v>38028</v>
      </c>
    </row>
    <row r="8" spans="1:8" s="163" customFormat="1" ht="12.75">
      <c r="A8" s="138" t="s">
        <v>272</v>
      </c>
      <c r="B8" s="147" t="s">
        <v>114</v>
      </c>
      <c r="C8" s="145" t="s">
        <v>114</v>
      </c>
      <c r="D8" s="145">
        <v>0.3</v>
      </c>
      <c r="E8" s="145" t="s">
        <v>114</v>
      </c>
      <c r="F8" s="145" t="s">
        <v>410</v>
      </c>
      <c r="G8" s="145" t="s">
        <v>1025</v>
      </c>
      <c r="H8" s="146">
        <v>38028</v>
      </c>
    </row>
    <row r="9" spans="1:8" s="163" customFormat="1" ht="12.75">
      <c r="A9" s="138" t="s">
        <v>273</v>
      </c>
      <c r="B9" s="147">
        <v>1</v>
      </c>
      <c r="C9" s="145" t="s">
        <v>114</v>
      </c>
      <c r="D9" s="145" t="s">
        <v>114</v>
      </c>
      <c r="E9" s="145" t="s">
        <v>114</v>
      </c>
      <c r="F9" s="145" t="s">
        <v>410</v>
      </c>
      <c r="G9" s="145" t="s">
        <v>1002</v>
      </c>
      <c r="H9" s="146">
        <v>38028</v>
      </c>
    </row>
    <row r="10" spans="1:8" s="163" customFormat="1" ht="12.75">
      <c r="A10" s="138" t="s">
        <v>274</v>
      </c>
      <c r="B10" s="147">
        <v>0.6</v>
      </c>
      <c r="C10" s="145" t="s">
        <v>114</v>
      </c>
      <c r="D10" s="145" t="s">
        <v>114</v>
      </c>
      <c r="E10" s="145" t="s">
        <v>114</v>
      </c>
      <c r="F10" s="145" t="s">
        <v>410</v>
      </c>
      <c r="G10" s="145" t="s">
        <v>1002</v>
      </c>
      <c r="H10" s="146">
        <v>38028</v>
      </c>
    </row>
    <row r="11" spans="1:8" s="163" customFormat="1" ht="12.75">
      <c r="A11" s="138" t="s">
        <v>275</v>
      </c>
      <c r="B11" s="147">
        <v>0.42</v>
      </c>
      <c r="C11" s="145" t="s">
        <v>114</v>
      </c>
      <c r="D11" s="145" t="s">
        <v>114</v>
      </c>
      <c r="E11" s="145" t="s">
        <v>114</v>
      </c>
      <c r="F11" s="145" t="s">
        <v>410</v>
      </c>
      <c r="G11" s="145" t="s">
        <v>1002</v>
      </c>
      <c r="H11" s="146">
        <v>38028</v>
      </c>
    </row>
    <row r="12" spans="1:8" s="163" customFormat="1" ht="12.75">
      <c r="A12" s="138" t="s">
        <v>276</v>
      </c>
      <c r="B12" s="147">
        <v>0.45</v>
      </c>
      <c r="C12" s="145" t="s">
        <v>114</v>
      </c>
      <c r="D12" s="145" t="s">
        <v>114</v>
      </c>
      <c r="E12" s="145" t="s">
        <v>114</v>
      </c>
      <c r="F12" s="145" t="s">
        <v>410</v>
      </c>
      <c r="G12" s="145" t="s">
        <v>1002</v>
      </c>
      <c r="H12" s="146">
        <v>38028</v>
      </c>
    </row>
    <row r="13" spans="1:8" s="163" customFormat="1" ht="12.75">
      <c r="A13" s="138" t="s">
        <v>277</v>
      </c>
      <c r="B13" s="147">
        <v>0.3</v>
      </c>
      <c r="C13" s="145" t="s">
        <v>114</v>
      </c>
      <c r="D13" s="145" t="s">
        <v>114</v>
      </c>
      <c r="E13" s="145" t="s">
        <v>114</v>
      </c>
      <c r="F13" s="145" t="s">
        <v>410</v>
      </c>
      <c r="G13" s="145" t="s">
        <v>1002</v>
      </c>
      <c r="H13" s="146">
        <v>38028</v>
      </c>
    </row>
    <row r="14" spans="1:8" s="163" customFormat="1" ht="12.75">
      <c r="A14" s="138" t="s">
        <v>693</v>
      </c>
      <c r="B14" s="147">
        <v>0.33</v>
      </c>
      <c r="C14" s="145" t="s">
        <v>114</v>
      </c>
      <c r="D14" s="145" t="s">
        <v>114</v>
      </c>
      <c r="E14" s="145" t="s">
        <v>114</v>
      </c>
      <c r="F14" s="145" t="s">
        <v>410</v>
      </c>
      <c r="G14" s="145" t="s">
        <v>1002</v>
      </c>
      <c r="H14" s="146">
        <v>38028</v>
      </c>
    </row>
    <row r="15" spans="1:8" s="163" customFormat="1" ht="12.75">
      <c r="A15" s="138" t="s">
        <v>278</v>
      </c>
      <c r="B15" s="147" t="s">
        <v>114</v>
      </c>
      <c r="C15" s="147">
        <v>0.5</v>
      </c>
      <c r="D15" s="145" t="s">
        <v>114</v>
      </c>
      <c r="E15" s="145" t="s">
        <v>114</v>
      </c>
      <c r="F15" s="145" t="s">
        <v>410</v>
      </c>
      <c r="G15" s="145" t="s">
        <v>1015</v>
      </c>
      <c r="H15" s="146">
        <v>38028</v>
      </c>
    </row>
    <row r="16" spans="1:8" s="163" customFormat="1" ht="12.75">
      <c r="A16" s="138" t="s">
        <v>279</v>
      </c>
      <c r="B16" s="147" t="s">
        <v>114</v>
      </c>
      <c r="C16" s="147">
        <v>0.3</v>
      </c>
      <c r="D16" s="145" t="s">
        <v>114</v>
      </c>
      <c r="E16" s="145" t="s">
        <v>114</v>
      </c>
      <c r="F16" s="145" t="s">
        <v>410</v>
      </c>
      <c r="G16" s="145" t="s">
        <v>1015</v>
      </c>
      <c r="H16" s="146">
        <v>38028</v>
      </c>
    </row>
    <row r="17" spans="1:8" s="163" customFormat="1" ht="12.75">
      <c r="A17" s="138" t="s">
        <v>694</v>
      </c>
      <c r="B17" s="147" t="s">
        <v>114</v>
      </c>
      <c r="C17" s="147">
        <v>0.33</v>
      </c>
      <c r="D17" s="145" t="s">
        <v>114</v>
      </c>
      <c r="E17" s="145" t="s">
        <v>114</v>
      </c>
      <c r="F17" s="145" t="s">
        <v>410</v>
      </c>
      <c r="G17" s="145" t="s">
        <v>1015</v>
      </c>
      <c r="H17" s="146">
        <v>38028</v>
      </c>
    </row>
    <row r="18" spans="1:8" s="115" customFormat="1" ht="12.75">
      <c r="A18" s="116" t="s">
        <v>695</v>
      </c>
      <c r="B18" s="118"/>
      <c r="C18" s="118"/>
      <c r="D18" s="118"/>
      <c r="E18" s="118"/>
      <c r="F18" s="117"/>
      <c r="G18" s="145" t="s">
        <v>696</v>
      </c>
      <c r="H18" s="146">
        <v>38028</v>
      </c>
    </row>
    <row r="19" spans="1:8" s="115" customFormat="1" ht="12.75">
      <c r="A19" s="164" t="s">
        <v>128</v>
      </c>
      <c r="B19" s="118" t="s">
        <v>114</v>
      </c>
      <c r="C19" s="118" t="s">
        <v>114</v>
      </c>
      <c r="D19" s="118" t="s">
        <v>114</v>
      </c>
      <c r="E19" s="118">
        <f>0.9*20/140</f>
        <v>0.12857142857142856</v>
      </c>
      <c r="F19" s="117" t="s">
        <v>410</v>
      </c>
      <c r="G19" s="117"/>
      <c r="H19" s="146"/>
    </row>
    <row r="20" spans="1:8" s="115" customFormat="1" ht="12.75">
      <c r="A20" s="164" t="s">
        <v>627</v>
      </c>
      <c r="B20" s="118" t="s">
        <v>114</v>
      </c>
      <c r="C20" s="118" t="s">
        <v>114</v>
      </c>
      <c r="D20" s="118" t="s">
        <v>114</v>
      </c>
      <c r="E20" s="118">
        <f>0.9*100/1000</f>
        <v>0.09</v>
      </c>
      <c r="F20" s="117" t="s">
        <v>410</v>
      </c>
      <c r="G20" s="117"/>
      <c r="H20" s="146"/>
    </row>
    <row r="21" spans="1:8" s="163" customFormat="1" ht="12.75">
      <c r="A21" s="138" t="s">
        <v>280</v>
      </c>
      <c r="B21" s="191">
        <v>50</v>
      </c>
      <c r="C21" s="191">
        <v>50</v>
      </c>
      <c r="D21" s="145">
        <v>50</v>
      </c>
      <c r="E21" s="145">
        <v>50</v>
      </c>
      <c r="F21" s="145" t="s">
        <v>435</v>
      </c>
      <c r="G21" s="145" t="s">
        <v>1027</v>
      </c>
      <c r="H21" s="146">
        <v>38028</v>
      </c>
    </row>
    <row r="22" spans="1:8" s="163" customFormat="1" ht="12.75">
      <c r="A22" s="138" t="s">
        <v>281</v>
      </c>
      <c r="B22" s="191">
        <v>100</v>
      </c>
      <c r="C22" s="191">
        <v>100</v>
      </c>
      <c r="D22" s="145">
        <v>100</v>
      </c>
      <c r="E22" s="145">
        <v>100</v>
      </c>
      <c r="F22" s="145" t="s">
        <v>435</v>
      </c>
      <c r="G22" s="145" t="s">
        <v>1033</v>
      </c>
      <c r="H22" s="146">
        <v>38028</v>
      </c>
    </row>
    <row r="23" spans="1:8" s="163" customFormat="1" ht="12.75">
      <c r="A23" s="138" t="s">
        <v>282</v>
      </c>
      <c r="B23" s="191">
        <v>42</v>
      </c>
      <c r="C23" s="145">
        <v>42</v>
      </c>
      <c r="D23" s="145">
        <v>42</v>
      </c>
      <c r="E23" s="145">
        <v>42</v>
      </c>
      <c r="F23" s="145" t="s">
        <v>435</v>
      </c>
      <c r="G23" s="145" t="s">
        <v>1032</v>
      </c>
      <c r="H23" s="146">
        <v>38028</v>
      </c>
    </row>
    <row r="24" spans="1:8" s="163" customFormat="1" ht="12.75">
      <c r="A24" s="138" t="s">
        <v>283</v>
      </c>
      <c r="B24" s="191">
        <v>65</v>
      </c>
      <c r="C24" s="145">
        <v>65</v>
      </c>
      <c r="D24" s="145">
        <v>65</v>
      </c>
      <c r="E24" s="145">
        <v>65</v>
      </c>
      <c r="F24" s="145" t="s">
        <v>435</v>
      </c>
      <c r="G24" s="145" t="s">
        <v>1034</v>
      </c>
      <c r="H24" s="146">
        <v>38028</v>
      </c>
    </row>
    <row r="26" spans="1:8" ht="12.75">
      <c r="A26" s="224" t="s">
        <v>697</v>
      </c>
      <c r="B26" s="256"/>
      <c r="C26" s="256"/>
      <c r="D26" s="256"/>
      <c r="E26" s="256"/>
      <c r="F26" s="256"/>
      <c r="G26" s="256"/>
      <c r="H26" s="256"/>
    </row>
    <row r="28" spans="1:8" s="171" customFormat="1" ht="12.75">
      <c r="A28" s="243" t="s">
        <v>211</v>
      </c>
      <c r="B28" s="239" t="s">
        <v>683</v>
      </c>
      <c r="C28" s="239"/>
      <c r="D28" s="239"/>
      <c r="E28" s="239"/>
      <c r="F28" s="233" t="s">
        <v>112</v>
      </c>
      <c r="G28" s="233" t="s">
        <v>413</v>
      </c>
      <c r="H28" s="233" t="s">
        <v>246</v>
      </c>
    </row>
    <row r="29" spans="1:8" s="171" customFormat="1" ht="12.75">
      <c r="A29" s="243"/>
      <c r="B29" s="170" t="s">
        <v>108</v>
      </c>
      <c r="C29" s="170" t="s">
        <v>109</v>
      </c>
      <c r="D29" s="172" t="s">
        <v>110</v>
      </c>
      <c r="E29" s="170" t="s">
        <v>111</v>
      </c>
      <c r="F29" s="233"/>
      <c r="G29" s="233"/>
      <c r="H29" s="233"/>
    </row>
    <row r="30" spans="1:8" s="163" customFormat="1" ht="38.25">
      <c r="A30" s="138" t="s">
        <v>684</v>
      </c>
      <c r="B30" s="147">
        <f>2*0.0075*7.05/0.14</f>
        <v>0.7553571428571427</v>
      </c>
      <c r="C30" s="144" t="s">
        <v>114</v>
      </c>
      <c r="D30" s="144" t="s">
        <v>114</v>
      </c>
      <c r="E30" s="144" t="s">
        <v>114</v>
      </c>
      <c r="F30" s="145" t="s">
        <v>150</v>
      </c>
      <c r="G30" s="145" t="s">
        <v>1035</v>
      </c>
      <c r="H30" s="146" t="s">
        <v>284</v>
      </c>
    </row>
    <row r="31" spans="1:8" s="163" customFormat="1" ht="38.25">
      <c r="A31" s="138" t="s">
        <v>685</v>
      </c>
      <c r="B31" s="147">
        <f>2*0.6</f>
        <v>1.2</v>
      </c>
      <c r="C31" s="147" t="s">
        <v>114</v>
      </c>
      <c r="D31" s="147" t="s">
        <v>114</v>
      </c>
      <c r="E31" s="147" t="s">
        <v>114</v>
      </c>
      <c r="F31" s="145" t="s">
        <v>150</v>
      </c>
      <c r="G31" s="145" t="s">
        <v>1035</v>
      </c>
      <c r="H31" s="146" t="s">
        <v>284</v>
      </c>
    </row>
    <row r="32" spans="1:8" s="192" customFormat="1" ht="12.75">
      <c r="A32" s="138" t="s">
        <v>681</v>
      </c>
      <c r="B32" s="147">
        <f>2*0.003*7.88/0.15</f>
        <v>0.31520000000000004</v>
      </c>
      <c r="C32" s="147">
        <f>2*0.003*7.88/0.15</f>
        <v>0.31520000000000004</v>
      </c>
      <c r="D32" s="147">
        <f>2*0.003*7.88/0.15</f>
        <v>0.31520000000000004</v>
      </c>
      <c r="E32" s="147">
        <f>2*0.003*7.88/0.15</f>
        <v>0.31520000000000004</v>
      </c>
      <c r="F32" s="145" t="s">
        <v>150</v>
      </c>
      <c r="G32" s="149" t="s">
        <v>1037</v>
      </c>
      <c r="H32" s="146" t="s">
        <v>285</v>
      </c>
    </row>
    <row r="33" spans="1:8" ht="12.75">
      <c r="A33" s="148" t="s">
        <v>680</v>
      </c>
      <c r="B33" s="147">
        <f>2*0.002*7.05/0.14</f>
        <v>0.2014285714285714</v>
      </c>
      <c r="C33" s="147">
        <f>2*0.002*7.05/0.14</f>
        <v>0.2014285714285714</v>
      </c>
      <c r="D33" s="147">
        <f>2*0.002*7.05/0.14</f>
        <v>0.2014285714285714</v>
      </c>
      <c r="E33" s="147">
        <f>2*0.002*7.05/0.14</f>
        <v>0.2014285714285714</v>
      </c>
      <c r="F33" s="145" t="s">
        <v>150</v>
      </c>
      <c r="G33" s="149" t="s">
        <v>1037</v>
      </c>
      <c r="H33" s="146" t="s">
        <v>285</v>
      </c>
    </row>
    <row r="34" spans="1:8" ht="25.5">
      <c r="A34" s="148" t="s">
        <v>687</v>
      </c>
      <c r="B34" s="147">
        <f>2*0.2</f>
        <v>0.4</v>
      </c>
      <c r="C34" s="147">
        <f>2*0.2</f>
        <v>0.4</v>
      </c>
      <c r="D34" s="147">
        <f>2*0.2</f>
        <v>0.4</v>
      </c>
      <c r="E34" s="147">
        <f>2*0.2</f>
        <v>0.4</v>
      </c>
      <c r="F34" s="145" t="s">
        <v>150</v>
      </c>
      <c r="G34" s="149" t="s">
        <v>1037</v>
      </c>
      <c r="H34" s="146" t="s">
        <v>285</v>
      </c>
    </row>
    <row r="35" spans="1:8" ht="25.5">
      <c r="A35" s="148" t="s">
        <v>682</v>
      </c>
      <c r="B35" s="147">
        <f>2*0.0037*7.05/0.14</f>
        <v>0.3726428571428571</v>
      </c>
      <c r="C35" s="147">
        <f>2*0.0037*7.05/0.14</f>
        <v>0.3726428571428571</v>
      </c>
      <c r="D35" s="147">
        <f>2*0.0037*7.05/0.14</f>
        <v>0.3726428571428571</v>
      </c>
      <c r="E35" s="147">
        <f>2*0.0037*7.05/0.14</f>
        <v>0.3726428571428571</v>
      </c>
      <c r="F35" s="145" t="s">
        <v>150</v>
      </c>
      <c r="G35" s="149" t="s">
        <v>1037</v>
      </c>
      <c r="H35" s="146" t="s">
        <v>285</v>
      </c>
    </row>
    <row r="36" spans="1:8" ht="25.5">
      <c r="A36" s="148" t="s">
        <v>686</v>
      </c>
      <c r="B36" s="144">
        <f>2*0.01*7.08/0.14</f>
        <v>1.0114285714285713</v>
      </c>
      <c r="C36" s="144">
        <f>2*0.01*7.08/0.14</f>
        <v>1.0114285714285713</v>
      </c>
      <c r="D36" s="144">
        <f>2*0.01*7.08/0.14</f>
        <v>1.0114285714285713</v>
      </c>
      <c r="E36" s="144">
        <f>2*0.01*7.08/0.14</f>
        <v>1.0114285714285713</v>
      </c>
      <c r="F36" s="145" t="s">
        <v>150</v>
      </c>
      <c r="G36" s="149" t="s">
        <v>1037</v>
      </c>
      <c r="H36" s="146" t="s">
        <v>285</v>
      </c>
    </row>
    <row r="37" spans="1:8" ht="25.5">
      <c r="A37" s="148" t="s">
        <v>688</v>
      </c>
      <c r="B37" s="145">
        <f>2*0.6</f>
        <v>1.2</v>
      </c>
      <c r="C37" s="145">
        <f>2*0.6</f>
        <v>1.2</v>
      </c>
      <c r="D37" s="145">
        <f>2*0.6</f>
        <v>1.2</v>
      </c>
      <c r="E37" s="145">
        <f>2*0.6</f>
        <v>1.2</v>
      </c>
      <c r="F37" s="145" t="s">
        <v>150</v>
      </c>
      <c r="G37" s="149" t="s">
        <v>1037</v>
      </c>
      <c r="H37" s="146" t="s">
        <v>285</v>
      </c>
    </row>
    <row r="38" spans="1:8" ht="25.5">
      <c r="A38" s="148" t="s">
        <v>689</v>
      </c>
      <c r="B38" s="144">
        <f>2*0.011*7.05/0.14</f>
        <v>1.1078571428571427</v>
      </c>
      <c r="C38" s="144">
        <f>2*0.011*7.05/0.14</f>
        <v>1.1078571428571427</v>
      </c>
      <c r="D38" s="144">
        <f>2*0.011*7.05/0.14</f>
        <v>1.1078571428571427</v>
      </c>
      <c r="E38" s="144">
        <f>2*0.011*7.05/0.14</f>
        <v>1.1078571428571427</v>
      </c>
      <c r="F38" s="145" t="s">
        <v>150</v>
      </c>
      <c r="G38" s="149" t="s">
        <v>1037</v>
      </c>
      <c r="H38" s="146" t="s">
        <v>285</v>
      </c>
    </row>
    <row r="39" spans="1:8" ht="25.5">
      <c r="A39" s="148" t="s">
        <v>690</v>
      </c>
      <c r="B39" s="145">
        <f>2*1.4</f>
        <v>2.8</v>
      </c>
      <c r="C39" s="145">
        <f>2*1.4</f>
        <v>2.8</v>
      </c>
      <c r="D39" s="145">
        <f>2*1.4</f>
        <v>2.8</v>
      </c>
      <c r="E39" s="145">
        <f>2*1.4</f>
        <v>2.8</v>
      </c>
      <c r="F39" s="145" t="s">
        <v>150</v>
      </c>
      <c r="G39" s="149" t="s">
        <v>1037</v>
      </c>
      <c r="H39" s="146" t="s">
        <v>285</v>
      </c>
    </row>
    <row r="40" spans="1:8" ht="25.5">
      <c r="A40" s="148" t="s">
        <v>691</v>
      </c>
      <c r="B40" s="144">
        <f>2*0.015*7.05/0.14</f>
        <v>1.5107142857142855</v>
      </c>
      <c r="C40" s="144">
        <f>2*0.015*7.05/0.14</f>
        <v>1.5107142857142855</v>
      </c>
      <c r="D40" s="144">
        <f>2*0.015*7.05/0.14</f>
        <v>1.5107142857142855</v>
      </c>
      <c r="E40" s="144">
        <f>2*0.015*7.05/0.14</f>
        <v>1.5107142857142855</v>
      </c>
      <c r="F40" s="145" t="s">
        <v>150</v>
      </c>
      <c r="G40" s="149" t="s">
        <v>1037</v>
      </c>
      <c r="H40" s="146" t="s">
        <v>285</v>
      </c>
    </row>
    <row r="41" spans="1:8" ht="14.25" customHeight="1">
      <c r="A41" s="148" t="s">
        <v>692</v>
      </c>
      <c r="B41" s="145">
        <f>2*1.7</f>
        <v>3.4</v>
      </c>
      <c r="C41" s="145">
        <f>2*1.7</f>
        <v>3.4</v>
      </c>
      <c r="D41" s="145">
        <f>2*1.7</f>
        <v>3.4</v>
      </c>
      <c r="E41" s="145">
        <f>2*1.7</f>
        <v>3.4</v>
      </c>
      <c r="F41" s="145" t="s">
        <v>150</v>
      </c>
      <c r="G41" s="149" t="s">
        <v>1037</v>
      </c>
      <c r="H41" s="146" t="s">
        <v>285</v>
      </c>
    </row>
    <row r="43" spans="1:8" ht="12.75">
      <c r="A43" s="225" t="s">
        <v>679</v>
      </c>
      <c r="B43" s="256"/>
      <c r="C43" s="256"/>
      <c r="D43" s="256"/>
      <c r="E43" s="256"/>
      <c r="F43" s="256"/>
      <c r="G43" s="256"/>
      <c r="H43" s="256"/>
    </row>
  </sheetData>
  <mergeCells count="12">
    <mergeCell ref="F2:F3"/>
    <mergeCell ref="G2:G3"/>
    <mergeCell ref="A43:H43"/>
    <mergeCell ref="A26:H26"/>
    <mergeCell ref="H2:H3"/>
    <mergeCell ref="A28:A29"/>
    <mergeCell ref="B28:E28"/>
    <mergeCell ref="F28:F29"/>
    <mergeCell ref="G28:G29"/>
    <mergeCell ref="H28:H29"/>
    <mergeCell ref="A2:A3"/>
    <mergeCell ref="B2:E2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&amp;C&amp;"Times New Roman,Bold"&amp;14New York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zoomScale="75" zoomScaleNormal="75" workbookViewId="0" topLeftCell="A7">
      <selection activeCell="C34" sqref="C34"/>
    </sheetView>
  </sheetViews>
  <sheetFormatPr defaultColWidth="9.140625" defaultRowHeight="12.75"/>
  <cols>
    <col min="1" max="1" width="42.00390625" style="0" customWidth="1"/>
    <col min="2" max="2" width="26.57421875" style="0" bestFit="1" customWidth="1"/>
    <col min="3" max="4" width="18.421875" style="0" bestFit="1" customWidth="1"/>
    <col min="5" max="5" width="10.7109375" style="0" customWidth="1"/>
    <col min="6" max="6" width="32.00390625" style="0" customWidth="1"/>
    <col min="7" max="7" width="21.140625" style="0" customWidth="1"/>
    <col min="8" max="8" width="40.7109375" style="0" customWidth="1"/>
    <col min="9" max="9" width="16.421875" style="0" customWidth="1"/>
    <col min="10" max="15" width="40.7109375" style="0" customWidth="1"/>
  </cols>
  <sheetData>
    <row r="2" spans="1:8" s="120" customFormat="1" ht="12.75">
      <c r="A2" s="229" t="s">
        <v>211</v>
      </c>
      <c r="B2" s="231" t="s">
        <v>210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15" customFormat="1" ht="25.5">
      <c r="A4" s="143" t="s">
        <v>242</v>
      </c>
      <c r="B4" s="140" t="s">
        <v>114</v>
      </c>
      <c r="C4" s="139">
        <v>0.1</v>
      </c>
      <c r="D4" s="140" t="s">
        <v>114</v>
      </c>
      <c r="E4" s="140" t="s">
        <v>114</v>
      </c>
      <c r="F4" s="140" t="s">
        <v>410</v>
      </c>
      <c r="G4" s="140" t="s">
        <v>1092</v>
      </c>
      <c r="H4" s="146" t="s">
        <v>247</v>
      </c>
    </row>
    <row r="5" spans="1:8" s="115" customFormat="1" ht="25.5">
      <c r="A5" s="143" t="s">
        <v>243</v>
      </c>
      <c r="B5" s="140" t="s">
        <v>114</v>
      </c>
      <c r="C5" s="139">
        <v>0.2</v>
      </c>
      <c r="D5" s="140" t="s">
        <v>114</v>
      </c>
      <c r="E5" s="140" t="s">
        <v>114</v>
      </c>
      <c r="F5" s="140" t="s">
        <v>410</v>
      </c>
      <c r="G5" s="140" t="s">
        <v>1095</v>
      </c>
      <c r="H5" s="146" t="s">
        <v>247</v>
      </c>
    </row>
    <row r="6" spans="1:8" s="115" customFormat="1" ht="38.25">
      <c r="A6" s="143" t="s">
        <v>244</v>
      </c>
      <c r="B6" s="139">
        <v>0.17</v>
      </c>
      <c r="C6" s="140" t="s">
        <v>114</v>
      </c>
      <c r="D6" s="140" t="s">
        <v>114</v>
      </c>
      <c r="E6" s="140" t="s">
        <v>114</v>
      </c>
      <c r="F6" s="140" t="s">
        <v>410</v>
      </c>
      <c r="G6" s="140" t="s">
        <v>245</v>
      </c>
      <c r="H6" s="146" t="s">
        <v>248</v>
      </c>
    </row>
    <row r="9" spans="1:8" s="120" customFormat="1" ht="14.25">
      <c r="A9" s="232" t="s">
        <v>211</v>
      </c>
      <c r="B9" s="231" t="s">
        <v>212</v>
      </c>
      <c r="C9" s="231"/>
      <c r="D9" s="231"/>
      <c r="E9" s="231"/>
      <c r="F9" s="228" t="s">
        <v>112</v>
      </c>
      <c r="G9" s="228" t="s">
        <v>413</v>
      </c>
      <c r="H9" s="228" t="s">
        <v>246</v>
      </c>
    </row>
    <row r="10" spans="1:8" s="120" customFormat="1" ht="12.75">
      <c r="A10" s="232"/>
      <c r="B10" s="119" t="s">
        <v>108</v>
      </c>
      <c r="C10" s="119" t="s">
        <v>109</v>
      </c>
      <c r="D10" s="121" t="s">
        <v>110</v>
      </c>
      <c r="E10" s="119" t="s">
        <v>111</v>
      </c>
      <c r="F10" s="228"/>
      <c r="G10" s="228"/>
      <c r="H10" s="228"/>
    </row>
    <row r="11" spans="1:8" s="131" customFormat="1" ht="25.5">
      <c r="A11" s="138" t="s">
        <v>249</v>
      </c>
      <c r="B11" s="144">
        <v>4</v>
      </c>
      <c r="C11" s="144">
        <v>4</v>
      </c>
      <c r="D11" s="144">
        <v>4</v>
      </c>
      <c r="E11" s="144">
        <v>4</v>
      </c>
      <c r="F11" s="145" t="s">
        <v>702</v>
      </c>
      <c r="G11" s="145" t="s">
        <v>252</v>
      </c>
      <c r="H11" s="146" t="s">
        <v>251</v>
      </c>
    </row>
    <row r="12" spans="1:8" s="131" customFormat="1" ht="25.5">
      <c r="A12" s="138" t="s">
        <v>703</v>
      </c>
      <c r="B12" s="147">
        <f>2*0.005*7.05/0.14</f>
        <v>0.5035714285714284</v>
      </c>
      <c r="C12" s="147">
        <f>2*0.005*7.05/0.14</f>
        <v>0.5035714285714284</v>
      </c>
      <c r="D12" s="147">
        <f>2*0.005*7.05/0.14</f>
        <v>0.5035714285714284</v>
      </c>
      <c r="E12" s="147">
        <f>2*0.005*7.05/0.14</f>
        <v>0.5035714285714284</v>
      </c>
      <c r="F12" s="145" t="s">
        <v>150</v>
      </c>
      <c r="G12" s="145" t="s">
        <v>1055</v>
      </c>
      <c r="H12" s="146" t="s">
        <v>1053</v>
      </c>
    </row>
    <row r="13" spans="1:8" s="133" customFormat="1" ht="25.5">
      <c r="A13" s="138" t="s">
        <v>704</v>
      </c>
      <c r="B13" s="144">
        <f>2*0.028*7.88/0.15</f>
        <v>2.941866666666667</v>
      </c>
      <c r="C13" s="144">
        <f>2*0.028*7.88/0.15</f>
        <v>2.941866666666667</v>
      </c>
      <c r="D13" s="144">
        <f>2*0.028*7.88/0.15</f>
        <v>2.941866666666667</v>
      </c>
      <c r="E13" s="144">
        <f>2*0.028*7.88/0.15</f>
        <v>2.941866666666667</v>
      </c>
      <c r="F13" s="145" t="s">
        <v>150</v>
      </c>
      <c r="G13" s="145" t="s">
        <v>254</v>
      </c>
      <c r="H13" s="146" t="s">
        <v>251</v>
      </c>
    </row>
    <row r="14" spans="1:8" s="134" customFormat="1" ht="25.5">
      <c r="A14" s="148" t="s">
        <v>250</v>
      </c>
      <c r="B14" s="145">
        <v>3.7</v>
      </c>
      <c r="C14" s="145" t="s">
        <v>114</v>
      </c>
      <c r="D14" s="145" t="s">
        <v>114</v>
      </c>
      <c r="E14" s="145" t="s">
        <v>114</v>
      </c>
      <c r="F14" s="149" t="s">
        <v>705</v>
      </c>
      <c r="G14" s="149" t="s">
        <v>253</v>
      </c>
      <c r="H14" s="146" t="s">
        <v>251</v>
      </c>
    </row>
    <row r="15" spans="1:8" s="134" customFormat="1" ht="38.25">
      <c r="A15" s="148" t="s">
        <v>250</v>
      </c>
      <c r="B15" s="144">
        <v>4</v>
      </c>
      <c r="C15" s="145" t="s">
        <v>114</v>
      </c>
      <c r="D15" s="145" t="s">
        <v>114</v>
      </c>
      <c r="E15" s="145" t="s">
        <v>114</v>
      </c>
      <c r="F15" s="149" t="s">
        <v>706</v>
      </c>
      <c r="G15" s="149" t="s">
        <v>253</v>
      </c>
      <c r="H15" s="146" t="s">
        <v>251</v>
      </c>
    </row>
    <row r="16" spans="1:8" s="134" customFormat="1" ht="25.5">
      <c r="A16" s="148" t="s">
        <v>250</v>
      </c>
      <c r="B16" s="145">
        <v>4.8</v>
      </c>
      <c r="C16" s="145" t="s">
        <v>114</v>
      </c>
      <c r="D16" s="145" t="s">
        <v>114</v>
      </c>
      <c r="E16" s="145" t="s">
        <v>114</v>
      </c>
      <c r="F16" s="149" t="s">
        <v>707</v>
      </c>
      <c r="G16" s="149" t="s">
        <v>253</v>
      </c>
      <c r="H16" s="146" t="s">
        <v>251</v>
      </c>
    </row>
    <row r="17" spans="1:8" s="134" customFormat="1" ht="51">
      <c r="A17" s="148" t="s">
        <v>708</v>
      </c>
      <c r="B17" s="195">
        <f>2*0.003*7.05/0.14</f>
        <v>0.3021428571428571</v>
      </c>
      <c r="C17" s="195">
        <f>2*0.003*7.05/0.14</f>
        <v>0.3021428571428571</v>
      </c>
      <c r="D17" s="195">
        <f>2*0.003*7.05/0.14</f>
        <v>0.3021428571428571</v>
      </c>
      <c r="E17" s="195">
        <f>2*0.003*7.05/0.14</f>
        <v>0.3021428571428571</v>
      </c>
      <c r="F17" s="145" t="s">
        <v>150</v>
      </c>
      <c r="G17" s="149" t="s">
        <v>256</v>
      </c>
      <c r="H17" s="138" t="s">
        <v>257</v>
      </c>
    </row>
    <row r="18" spans="1:8" ht="25.5">
      <c r="A18" s="148" t="s">
        <v>249</v>
      </c>
      <c r="B18" s="150">
        <v>3</v>
      </c>
      <c r="C18" s="151">
        <v>3</v>
      </c>
      <c r="D18" s="151">
        <v>3</v>
      </c>
      <c r="E18" s="151">
        <v>3</v>
      </c>
      <c r="F18" s="145" t="s">
        <v>702</v>
      </c>
      <c r="G18" s="149" t="s">
        <v>1068</v>
      </c>
      <c r="H18" s="152" t="s">
        <v>255</v>
      </c>
    </row>
    <row r="19" spans="1:8" s="133" customFormat="1" ht="25.5">
      <c r="A19" s="138" t="s">
        <v>731</v>
      </c>
      <c r="B19" s="144">
        <f>2*0.02*7.88/0.15</f>
        <v>2.1013333333333333</v>
      </c>
      <c r="C19" s="144">
        <f>2*0.02*7.88/0.15</f>
        <v>2.1013333333333333</v>
      </c>
      <c r="D19" s="144">
        <f>2*0.02*7.88/0.15</f>
        <v>2.1013333333333333</v>
      </c>
      <c r="E19" s="144">
        <f>2*0.02*7.88/0.15</f>
        <v>2.1013333333333333</v>
      </c>
      <c r="F19" s="145" t="s">
        <v>150</v>
      </c>
      <c r="G19" s="145" t="s">
        <v>258</v>
      </c>
      <c r="H19" s="152" t="s">
        <v>255</v>
      </c>
    </row>
    <row r="20" spans="1:8" s="134" customFormat="1" ht="25.5">
      <c r="A20" s="148" t="s">
        <v>250</v>
      </c>
      <c r="B20" s="145">
        <v>2.8</v>
      </c>
      <c r="C20" s="145" t="s">
        <v>114</v>
      </c>
      <c r="D20" s="145" t="s">
        <v>114</v>
      </c>
      <c r="E20" s="145" t="s">
        <v>114</v>
      </c>
      <c r="F20" s="149" t="s">
        <v>705</v>
      </c>
      <c r="G20" s="149" t="s">
        <v>1070</v>
      </c>
      <c r="H20" s="152" t="s">
        <v>255</v>
      </c>
    </row>
    <row r="21" spans="1:8" s="134" customFormat="1" ht="38.25">
      <c r="A21" s="148" t="s">
        <v>250</v>
      </c>
      <c r="B21" s="144">
        <v>3</v>
      </c>
      <c r="C21" s="145" t="s">
        <v>114</v>
      </c>
      <c r="D21" s="145" t="s">
        <v>114</v>
      </c>
      <c r="E21" s="145" t="s">
        <v>114</v>
      </c>
      <c r="F21" s="149" t="s">
        <v>706</v>
      </c>
      <c r="G21" s="149" t="s">
        <v>1070</v>
      </c>
      <c r="H21" s="152" t="s">
        <v>255</v>
      </c>
    </row>
    <row r="22" spans="1:8" s="134" customFormat="1" ht="25.5">
      <c r="A22" s="148" t="s">
        <v>250</v>
      </c>
      <c r="B22" s="145">
        <v>3.6</v>
      </c>
      <c r="C22" s="145" t="s">
        <v>114</v>
      </c>
      <c r="D22" s="145" t="s">
        <v>114</v>
      </c>
      <c r="E22" s="145" t="s">
        <v>114</v>
      </c>
      <c r="F22" s="149" t="s">
        <v>707</v>
      </c>
      <c r="G22" s="149" t="s">
        <v>1070</v>
      </c>
      <c r="H22" s="152" t="s">
        <v>255</v>
      </c>
    </row>
    <row r="23" spans="1:8" ht="36.75">
      <c r="A23" s="148" t="s">
        <v>249</v>
      </c>
      <c r="B23" s="145" t="s">
        <v>310</v>
      </c>
      <c r="C23" s="149" t="s">
        <v>260</v>
      </c>
      <c r="D23" s="149" t="s">
        <v>260</v>
      </c>
      <c r="E23" s="151">
        <v>1</v>
      </c>
      <c r="F23" s="145" t="s">
        <v>150</v>
      </c>
      <c r="G23" s="149" t="s">
        <v>259</v>
      </c>
      <c r="H23" s="152" t="s">
        <v>1072</v>
      </c>
    </row>
    <row r="24" spans="1:8" ht="25.5">
      <c r="A24" s="148" t="s">
        <v>249</v>
      </c>
      <c r="B24" s="140" t="s">
        <v>1079</v>
      </c>
      <c r="C24" s="149" t="s">
        <v>1080</v>
      </c>
      <c r="D24" s="149" t="s">
        <v>1080</v>
      </c>
      <c r="E24" s="149" t="s">
        <v>1080</v>
      </c>
      <c r="F24" s="149" t="s">
        <v>732</v>
      </c>
      <c r="G24" s="149" t="s">
        <v>1078</v>
      </c>
      <c r="H24" s="152" t="s">
        <v>1077</v>
      </c>
    </row>
    <row r="25" spans="1:8" ht="25.5">
      <c r="A25" s="148" t="s">
        <v>733</v>
      </c>
      <c r="B25" s="140" t="s">
        <v>1082</v>
      </c>
      <c r="C25" s="140" t="s">
        <v>1082</v>
      </c>
      <c r="D25" s="140" t="s">
        <v>1082</v>
      </c>
      <c r="E25" s="140" t="s">
        <v>1082</v>
      </c>
      <c r="F25" s="149" t="s">
        <v>732</v>
      </c>
      <c r="G25" s="149" t="s">
        <v>1084</v>
      </c>
      <c r="H25" s="152" t="s">
        <v>1077</v>
      </c>
    </row>
    <row r="26" spans="1:8" ht="25.5">
      <c r="A26" s="148" t="s">
        <v>734</v>
      </c>
      <c r="B26" s="140" t="s">
        <v>735</v>
      </c>
      <c r="C26" s="140" t="s">
        <v>735</v>
      </c>
      <c r="D26" s="140" t="s">
        <v>735</v>
      </c>
      <c r="E26" s="140" t="s">
        <v>735</v>
      </c>
      <c r="F26" s="149" t="s">
        <v>732</v>
      </c>
      <c r="G26" s="149" t="s">
        <v>1084</v>
      </c>
      <c r="H26" s="152" t="s">
        <v>1077</v>
      </c>
    </row>
    <row r="27" spans="1:8" ht="25.5">
      <c r="A27" s="148" t="s">
        <v>261</v>
      </c>
      <c r="B27" s="153" t="s">
        <v>262</v>
      </c>
      <c r="C27" s="153" t="s">
        <v>262</v>
      </c>
      <c r="D27" s="153" t="s">
        <v>262</v>
      </c>
      <c r="E27" s="153" t="s">
        <v>262</v>
      </c>
      <c r="F27" s="149" t="s">
        <v>732</v>
      </c>
      <c r="G27" s="149" t="s">
        <v>1086</v>
      </c>
      <c r="H27" s="152" t="s">
        <v>1077</v>
      </c>
    </row>
    <row r="28" spans="1:8" ht="25.5">
      <c r="A28" s="148" t="s">
        <v>250</v>
      </c>
      <c r="B28" s="153" t="s">
        <v>1088</v>
      </c>
      <c r="C28" s="153" t="s">
        <v>1087</v>
      </c>
      <c r="D28" s="153" t="s">
        <v>1087</v>
      </c>
      <c r="E28" s="153" t="s">
        <v>1087</v>
      </c>
      <c r="F28" s="149" t="s">
        <v>736</v>
      </c>
      <c r="G28" s="149" t="s">
        <v>1089</v>
      </c>
      <c r="H28" s="152" t="s">
        <v>1077</v>
      </c>
    </row>
    <row r="29" spans="1:8" ht="51">
      <c r="A29" s="148" t="s">
        <v>250</v>
      </c>
      <c r="B29" s="153" t="s">
        <v>262</v>
      </c>
      <c r="C29" s="153" t="s">
        <v>263</v>
      </c>
      <c r="D29" s="153" t="s">
        <v>263</v>
      </c>
      <c r="E29" s="153" t="s">
        <v>263</v>
      </c>
      <c r="F29" s="149" t="s">
        <v>737</v>
      </c>
      <c r="G29" s="149" t="s">
        <v>1089</v>
      </c>
      <c r="H29" s="152" t="s">
        <v>1077</v>
      </c>
    </row>
    <row r="30" spans="1:8" ht="25.5">
      <c r="A30" s="148" t="s">
        <v>250</v>
      </c>
      <c r="B30" s="153" t="s">
        <v>1091</v>
      </c>
      <c r="C30" s="153" t="s">
        <v>264</v>
      </c>
      <c r="D30" s="153" t="s">
        <v>264</v>
      </c>
      <c r="E30" s="153" t="s">
        <v>264</v>
      </c>
      <c r="F30" s="149" t="s">
        <v>738</v>
      </c>
      <c r="G30" s="149" t="s">
        <v>1089</v>
      </c>
      <c r="H30" s="152" t="s">
        <v>1077</v>
      </c>
    </row>
    <row r="31" ht="12.75">
      <c r="A31" s="142" t="s">
        <v>265</v>
      </c>
    </row>
    <row r="36" spans="2:3" ht="12.75">
      <c r="B36" s="196"/>
      <c r="C36" s="197"/>
    </row>
  </sheetData>
  <mergeCells count="10">
    <mergeCell ref="H2:H3"/>
    <mergeCell ref="A9:A10"/>
    <mergeCell ref="B9:E9"/>
    <mergeCell ref="F9:F10"/>
    <mergeCell ref="G9:G10"/>
    <mergeCell ref="H9:H10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58" r:id="rId1"/>
  <headerFooter alignWithMargins="0">
    <oddHeader>&amp;C&amp;"Times New Roman,Bold"&amp;14Pennsylvania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C34" sqref="C34"/>
    </sheetView>
  </sheetViews>
  <sheetFormatPr defaultColWidth="9.140625" defaultRowHeight="12.75"/>
  <cols>
    <col min="1" max="1" width="35.57421875" style="169" bestFit="1" customWidth="1"/>
    <col min="2" max="5" width="10.7109375" style="169" customWidth="1"/>
    <col min="6" max="6" width="20.7109375" style="169" bestFit="1" customWidth="1"/>
    <col min="7" max="7" width="16.140625" style="169" bestFit="1" customWidth="1"/>
    <col min="8" max="8" width="35.28125" style="169" bestFit="1" customWidth="1"/>
    <col min="9" max="9" width="16.421875" style="169" customWidth="1"/>
    <col min="10" max="15" width="40.7109375" style="169" customWidth="1"/>
    <col min="16" max="16384" width="9.140625" style="169" customWidth="1"/>
  </cols>
  <sheetData>
    <row r="2" spans="1:8" s="171" customFormat="1" ht="12.75">
      <c r="A2" s="237" t="s">
        <v>211</v>
      </c>
      <c r="B2" s="239" t="s">
        <v>210</v>
      </c>
      <c r="C2" s="239"/>
      <c r="D2" s="239"/>
      <c r="E2" s="239"/>
      <c r="F2" s="233" t="s">
        <v>112</v>
      </c>
      <c r="G2" s="233" t="s">
        <v>413</v>
      </c>
      <c r="H2" s="233" t="s">
        <v>246</v>
      </c>
    </row>
    <row r="3" spans="1:8" s="171" customFormat="1" ht="12.75">
      <c r="A3" s="238"/>
      <c r="B3" s="170" t="s">
        <v>108</v>
      </c>
      <c r="C3" s="170" t="s">
        <v>109</v>
      </c>
      <c r="D3" s="172" t="s">
        <v>110</v>
      </c>
      <c r="E3" s="170" t="s">
        <v>111</v>
      </c>
      <c r="F3" s="233"/>
      <c r="G3" s="233"/>
      <c r="H3" s="233"/>
    </row>
    <row r="4" spans="1:8" s="163" customFormat="1" ht="25.5">
      <c r="A4" s="138" t="s">
        <v>236</v>
      </c>
      <c r="B4" s="147">
        <v>0.1</v>
      </c>
      <c r="C4" s="147">
        <v>0.1</v>
      </c>
      <c r="D4" s="147">
        <v>0.1</v>
      </c>
      <c r="E4" s="145" t="s">
        <v>114</v>
      </c>
      <c r="F4" s="145" t="s">
        <v>410</v>
      </c>
      <c r="G4" s="145" t="s">
        <v>1143</v>
      </c>
      <c r="H4" s="146" t="s">
        <v>241</v>
      </c>
    </row>
    <row r="5" spans="1:8" s="163" customFormat="1" ht="25.5">
      <c r="A5" s="138" t="s">
        <v>237</v>
      </c>
      <c r="B5" s="147">
        <v>0.12</v>
      </c>
      <c r="C5" s="145">
        <v>0.12</v>
      </c>
      <c r="D5" s="145">
        <v>0.12</v>
      </c>
      <c r="E5" s="145" t="s">
        <v>114</v>
      </c>
      <c r="F5" s="145" t="s">
        <v>410</v>
      </c>
      <c r="G5" s="145" t="s">
        <v>1145</v>
      </c>
      <c r="H5" s="146" t="s">
        <v>241</v>
      </c>
    </row>
    <row r="6" spans="1:8" s="163" customFormat="1" ht="25.5">
      <c r="A6" s="138" t="s">
        <v>175</v>
      </c>
      <c r="B6" s="147"/>
      <c r="C6" s="145"/>
      <c r="D6" s="145"/>
      <c r="E6" s="145"/>
      <c r="F6" s="145"/>
      <c r="G6" s="145" t="s">
        <v>173</v>
      </c>
      <c r="H6" s="146"/>
    </row>
    <row r="7" spans="1:8" s="163" customFormat="1" ht="25.5">
      <c r="A7" s="180" t="s">
        <v>174</v>
      </c>
      <c r="B7" s="147">
        <f>0.7*55/150</f>
        <v>0.25666666666666665</v>
      </c>
      <c r="C7" s="147">
        <f>B7</f>
        <v>0.25666666666666665</v>
      </c>
      <c r="D7" s="147">
        <f>B7</f>
        <v>0.25666666666666665</v>
      </c>
      <c r="E7" s="145" t="s">
        <v>114</v>
      </c>
      <c r="F7" s="145" t="s">
        <v>410</v>
      </c>
      <c r="G7" s="145"/>
      <c r="H7" s="146"/>
    </row>
    <row r="8" spans="1:8" s="163" customFormat="1" ht="12.75">
      <c r="A8" s="116" t="s">
        <v>176</v>
      </c>
      <c r="B8" s="118"/>
      <c r="C8" s="118"/>
      <c r="D8" s="118"/>
      <c r="E8" s="118"/>
      <c r="F8" s="117"/>
      <c r="G8" s="145" t="s">
        <v>177</v>
      </c>
      <c r="H8" s="146"/>
    </row>
    <row r="9" spans="1:8" s="163" customFormat="1" ht="12.75">
      <c r="A9" s="164" t="s">
        <v>128</v>
      </c>
      <c r="B9" s="118" t="s">
        <v>114</v>
      </c>
      <c r="C9" s="118" t="s">
        <v>114</v>
      </c>
      <c r="D9" s="118" t="s">
        <v>114</v>
      </c>
      <c r="E9" s="118">
        <f>0.9*20/140</f>
        <v>0.12857142857142856</v>
      </c>
      <c r="F9" s="117" t="s">
        <v>410</v>
      </c>
      <c r="G9" s="145"/>
      <c r="H9" s="146"/>
    </row>
    <row r="10" spans="1:8" s="163" customFormat="1" ht="12.75">
      <c r="A10" s="164" t="s">
        <v>129</v>
      </c>
      <c r="B10" s="118" t="s">
        <v>114</v>
      </c>
      <c r="C10" s="118" t="s">
        <v>114</v>
      </c>
      <c r="D10" s="118" t="s">
        <v>114</v>
      </c>
      <c r="E10" s="118">
        <f>0.9*100/1000</f>
        <v>0.09</v>
      </c>
      <c r="F10" s="117" t="s">
        <v>410</v>
      </c>
      <c r="G10" s="145"/>
      <c r="H10" s="146"/>
    </row>
    <row r="11" spans="1:8" s="163" customFormat="1" ht="25.5">
      <c r="A11" s="138" t="s">
        <v>238</v>
      </c>
      <c r="B11" s="147">
        <v>0.2</v>
      </c>
      <c r="C11" s="145">
        <v>0.2</v>
      </c>
      <c r="D11" s="145">
        <v>0.2</v>
      </c>
      <c r="E11" s="145">
        <v>0.2</v>
      </c>
      <c r="F11" s="145" t="s">
        <v>410</v>
      </c>
      <c r="G11" s="149" t="s">
        <v>1138</v>
      </c>
      <c r="H11" s="146" t="s">
        <v>241</v>
      </c>
    </row>
    <row r="12" spans="1:8" s="163" customFormat="1" ht="25.5">
      <c r="A12" s="138" t="s">
        <v>239</v>
      </c>
      <c r="B12" s="147">
        <v>0.25</v>
      </c>
      <c r="C12" s="145">
        <v>0.25</v>
      </c>
      <c r="D12" s="145">
        <v>0.25</v>
      </c>
      <c r="E12" s="145">
        <v>0.25</v>
      </c>
      <c r="F12" s="145" t="s">
        <v>410</v>
      </c>
      <c r="G12" s="149" t="s">
        <v>1140</v>
      </c>
      <c r="H12" s="146" t="s">
        <v>241</v>
      </c>
    </row>
    <row r="15" spans="1:8" s="171" customFormat="1" ht="12.75">
      <c r="A15" s="243" t="s">
        <v>211</v>
      </c>
      <c r="B15" s="239" t="s">
        <v>212</v>
      </c>
      <c r="C15" s="239"/>
      <c r="D15" s="239"/>
      <c r="E15" s="239"/>
      <c r="F15" s="233" t="s">
        <v>112</v>
      </c>
      <c r="G15" s="233" t="s">
        <v>413</v>
      </c>
      <c r="H15" s="233" t="s">
        <v>246</v>
      </c>
    </row>
    <row r="16" spans="1:8" s="171" customFormat="1" ht="12.75">
      <c r="A16" s="243"/>
      <c r="B16" s="170" t="s">
        <v>108</v>
      </c>
      <c r="C16" s="170" t="s">
        <v>109</v>
      </c>
      <c r="D16" s="172" t="s">
        <v>110</v>
      </c>
      <c r="E16" s="170" t="s">
        <v>111</v>
      </c>
      <c r="F16" s="233"/>
      <c r="G16" s="233"/>
      <c r="H16" s="233"/>
    </row>
    <row r="17" spans="1:8" s="163" customFormat="1" ht="12.75">
      <c r="A17" s="138" t="s">
        <v>240</v>
      </c>
      <c r="B17" s="147">
        <v>1.1</v>
      </c>
      <c r="C17" s="145">
        <v>1.1</v>
      </c>
      <c r="D17" s="145">
        <v>1.1</v>
      </c>
      <c r="E17" s="145">
        <v>1.1</v>
      </c>
      <c r="F17" s="145" t="s">
        <v>150</v>
      </c>
      <c r="G17" s="145" t="s">
        <v>1109</v>
      </c>
      <c r="H17" s="146">
        <v>26207</v>
      </c>
    </row>
    <row r="18" spans="1:8" s="163" customFormat="1" ht="25.5">
      <c r="A18" s="138" t="s">
        <v>698</v>
      </c>
      <c r="B18" s="147">
        <f>2*1.21</f>
        <v>2.42</v>
      </c>
      <c r="C18" s="145" t="s">
        <v>114</v>
      </c>
      <c r="D18" s="145" t="s">
        <v>114</v>
      </c>
      <c r="E18" s="145" t="s">
        <v>114</v>
      </c>
      <c r="F18" s="145" t="s">
        <v>700</v>
      </c>
      <c r="G18" s="145" t="s">
        <v>1134</v>
      </c>
      <c r="H18" s="146">
        <v>26207</v>
      </c>
    </row>
    <row r="19" spans="1:8" s="163" customFormat="1" ht="25.5">
      <c r="A19" s="138" t="s">
        <v>699</v>
      </c>
      <c r="B19" s="147">
        <f>2*2.31</f>
        <v>4.62</v>
      </c>
      <c r="C19" s="145" t="s">
        <v>114</v>
      </c>
      <c r="D19" s="145" t="s">
        <v>114</v>
      </c>
      <c r="E19" s="145" t="s">
        <v>114</v>
      </c>
      <c r="F19" s="145" t="s">
        <v>701</v>
      </c>
      <c r="G19" s="145" t="s">
        <v>1134</v>
      </c>
      <c r="H19" s="146">
        <v>26207</v>
      </c>
    </row>
  </sheetData>
  <mergeCells count="10">
    <mergeCell ref="H2:H3"/>
    <mergeCell ref="A15:A16"/>
    <mergeCell ref="B15:E15"/>
    <mergeCell ref="F15:F16"/>
    <mergeCell ref="G15:G16"/>
    <mergeCell ref="H15:H16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&amp;C&amp;"Times New Roman,Bold"&amp;14Rhode Island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workbookViewId="0" topLeftCell="A1">
      <selection activeCell="C34" sqref="C34"/>
    </sheetView>
  </sheetViews>
  <sheetFormatPr defaultColWidth="9.140625" defaultRowHeight="12.75"/>
  <cols>
    <col min="1" max="1" width="49.8515625" style="0" bestFit="1" customWidth="1"/>
    <col min="2" max="5" width="10.7109375" style="0" customWidth="1"/>
    <col min="6" max="6" width="13.57421875" style="0" customWidth="1"/>
    <col min="7" max="7" width="16.140625" style="0" bestFit="1" customWidth="1"/>
    <col min="8" max="8" width="16.421875" style="0" bestFit="1" customWidth="1"/>
    <col min="9" max="9" width="16.421875" style="0" customWidth="1"/>
    <col min="10" max="15" width="40.7109375" style="0" customWidth="1"/>
  </cols>
  <sheetData>
    <row r="2" spans="1:8" s="120" customFormat="1" ht="12.75">
      <c r="A2" s="229" t="s">
        <v>211</v>
      </c>
      <c r="B2" s="231" t="s">
        <v>210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15" customFormat="1" ht="12.75">
      <c r="A4" s="116" t="s">
        <v>231</v>
      </c>
      <c r="B4" s="118">
        <v>0.2</v>
      </c>
      <c r="C4" s="117" t="s">
        <v>114</v>
      </c>
      <c r="D4" s="117" t="s">
        <v>114</v>
      </c>
      <c r="E4" s="117" t="s">
        <v>114</v>
      </c>
      <c r="F4" s="117" t="s">
        <v>410</v>
      </c>
      <c r="G4" s="117" t="s">
        <v>1167</v>
      </c>
      <c r="H4" s="123" t="s">
        <v>235</v>
      </c>
    </row>
    <row r="5" spans="1:8" s="115" customFormat="1" ht="12.75">
      <c r="A5" s="116" t="s">
        <v>232</v>
      </c>
      <c r="B5" s="118">
        <v>0.3</v>
      </c>
      <c r="C5" s="117" t="s">
        <v>114</v>
      </c>
      <c r="D5" s="117" t="s">
        <v>114</v>
      </c>
      <c r="E5" s="117" t="s">
        <v>114</v>
      </c>
      <c r="F5" s="117" t="s">
        <v>410</v>
      </c>
      <c r="G5" s="117" t="s">
        <v>1169</v>
      </c>
      <c r="H5" s="123" t="s">
        <v>235</v>
      </c>
    </row>
    <row r="6" spans="1:8" s="115" customFormat="1" ht="12.75">
      <c r="A6" s="116" t="s">
        <v>233</v>
      </c>
      <c r="B6" s="118">
        <v>0.7</v>
      </c>
      <c r="C6" s="117" t="s">
        <v>114</v>
      </c>
      <c r="D6" s="117" t="s">
        <v>114</v>
      </c>
      <c r="E6" s="117" t="s">
        <v>114</v>
      </c>
      <c r="F6" s="117" t="s">
        <v>410</v>
      </c>
      <c r="G6" s="117" t="s">
        <v>234</v>
      </c>
      <c r="H6" s="123" t="s">
        <v>235</v>
      </c>
    </row>
    <row r="9" spans="1:8" s="120" customFormat="1" ht="14.25">
      <c r="A9" s="232" t="s">
        <v>211</v>
      </c>
      <c r="B9" s="231" t="s">
        <v>212</v>
      </c>
      <c r="C9" s="231"/>
      <c r="D9" s="231"/>
      <c r="E9" s="231"/>
      <c r="F9" s="228" t="s">
        <v>112</v>
      </c>
      <c r="G9" s="228" t="s">
        <v>413</v>
      </c>
      <c r="H9" s="228" t="s">
        <v>246</v>
      </c>
    </row>
    <row r="10" spans="1:8" s="120" customFormat="1" ht="12.75">
      <c r="A10" s="232"/>
      <c r="B10" s="119" t="s">
        <v>108</v>
      </c>
      <c r="C10" s="119" t="s">
        <v>109</v>
      </c>
      <c r="D10" s="121" t="s">
        <v>110</v>
      </c>
      <c r="E10" s="119" t="s">
        <v>111</v>
      </c>
      <c r="F10" s="228"/>
      <c r="G10" s="228"/>
      <c r="H10" s="228"/>
    </row>
    <row r="11" spans="1:8" s="115" customFormat="1" ht="12.75">
      <c r="A11" s="124" t="s">
        <v>232</v>
      </c>
      <c r="B11" s="118">
        <v>0.8</v>
      </c>
      <c r="C11" s="117" t="s">
        <v>114</v>
      </c>
      <c r="D11" s="117" t="s">
        <v>114</v>
      </c>
      <c r="E11" s="117" t="s">
        <v>114</v>
      </c>
      <c r="F11" s="117" t="s">
        <v>150</v>
      </c>
      <c r="G11" s="117" t="s">
        <v>1171</v>
      </c>
      <c r="H11" s="123" t="s">
        <v>235</v>
      </c>
    </row>
    <row r="12" spans="1:8" s="115" customFormat="1" ht="12.75">
      <c r="A12" s="116" t="s">
        <v>233</v>
      </c>
      <c r="B12" s="118">
        <v>1.2</v>
      </c>
      <c r="C12" s="117" t="s">
        <v>114</v>
      </c>
      <c r="D12" s="117" t="s">
        <v>114</v>
      </c>
      <c r="E12" s="117" t="s">
        <v>114</v>
      </c>
      <c r="F12" s="117" t="s">
        <v>150</v>
      </c>
      <c r="G12" s="117" t="s">
        <v>1172</v>
      </c>
      <c r="H12" s="123" t="s">
        <v>235</v>
      </c>
    </row>
  </sheetData>
  <mergeCells count="10">
    <mergeCell ref="H2:H3"/>
    <mergeCell ref="A9:A10"/>
    <mergeCell ref="B9:E9"/>
    <mergeCell ref="F9:F10"/>
    <mergeCell ref="G9:G10"/>
    <mergeCell ref="H9:H10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&amp;C&amp;"Times New Roman,Bold"&amp;14Vermont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A1">
      <selection activeCell="C1" sqref="C1"/>
    </sheetView>
  </sheetViews>
  <sheetFormatPr defaultColWidth="9.140625" defaultRowHeight="12.75"/>
  <cols>
    <col min="1" max="1" width="48.7109375" style="160" customWidth="1"/>
    <col min="2" max="5" width="10.7109375" style="160" customWidth="1"/>
    <col min="6" max="6" width="13.421875" style="160" customWidth="1"/>
    <col min="7" max="7" width="16.00390625" style="160" bestFit="1" customWidth="1"/>
    <col min="8" max="8" width="16.57421875" style="160" bestFit="1" customWidth="1"/>
    <col min="9" max="9" width="16.57421875" style="160" customWidth="1"/>
    <col min="10" max="15" width="40.7109375" style="160" customWidth="1"/>
    <col min="16" max="16384" width="9.140625" style="160" customWidth="1"/>
  </cols>
  <sheetData>
    <row r="2" spans="1:8" s="155" customFormat="1" ht="12.75">
      <c r="A2" s="226" t="s">
        <v>211</v>
      </c>
      <c r="B2" s="223" t="s">
        <v>210</v>
      </c>
      <c r="C2" s="223"/>
      <c r="D2" s="223"/>
      <c r="E2" s="223"/>
      <c r="F2" s="221" t="s">
        <v>112</v>
      </c>
      <c r="G2" s="221" t="s">
        <v>413</v>
      </c>
      <c r="H2" s="221" t="s">
        <v>203</v>
      </c>
    </row>
    <row r="3" spans="1:8" s="155" customFormat="1" ht="12.75">
      <c r="A3" s="227"/>
      <c r="B3" s="154" t="s">
        <v>108</v>
      </c>
      <c r="C3" s="154" t="s">
        <v>109</v>
      </c>
      <c r="D3" s="156" t="s">
        <v>110</v>
      </c>
      <c r="E3" s="154" t="s">
        <v>111</v>
      </c>
      <c r="F3" s="221"/>
      <c r="G3" s="221"/>
      <c r="H3" s="221"/>
    </row>
    <row r="4" spans="1:8" s="159" customFormat="1" ht="15.75">
      <c r="A4" s="143" t="s">
        <v>179</v>
      </c>
      <c r="B4" s="157">
        <v>0.6</v>
      </c>
      <c r="C4" s="157">
        <v>0.6</v>
      </c>
      <c r="D4" s="157">
        <v>0.6</v>
      </c>
      <c r="E4" s="157">
        <v>0.6</v>
      </c>
      <c r="F4" s="140" t="s">
        <v>317</v>
      </c>
      <c r="G4" s="140" t="s">
        <v>318</v>
      </c>
      <c r="H4" s="158">
        <v>34850</v>
      </c>
    </row>
    <row r="5" spans="1:8" s="159" customFormat="1" ht="12.75">
      <c r="A5" s="143" t="s">
        <v>113</v>
      </c>
      <c r="B5" s="140" t="s">
        <v>114</v>
      </c>
      <c r="C5" s="140" t="s">
        <v>114</v>
      </c>
      <c r="D5" s="140">
        <v>55</v>
      </c>
      <c r="E5" s="140" t="s">
        <v>114</v>
      </c>
      <c r="F5" s="140" t="s">
        <v>435</v>
      </c>
      <c r="G5" s="140" t="s">
        <v>431</v>
      </c>
      <c r="H5" s="158">
        <v>34850</v>
      </c>
    </row>
    <row r="6" spans="1:8" s="159" customFormat="1" ht="12.75">
      <c r="A6" s="143" t="s">
        <v>116</v>
      </c>
      <c r="B6" s="140" t="s">
        <v>114</v>
      </c>
      <c r="C6" s="140" t="s">
        <v>114</v>
      </c>
      <c r="D6" s="140">
        <v>75</v>
      </c>
      <c r="E6" s="140" t="s">
        <v>114</v>
      </c>
      <c r="F6" s="140" t="s">
        <v>435</v>
      </c>
      <c r="G6" s="140" t="s">
        <v>431</v>
      </c>
      <c r="H6" s="158">
        <v>34850</v>
      </c>
    </row>
    <row r="7" spans="1:8" s="159" customFormat="1" ht="12.75">
      <c r="A7" s="143" t="s">
        <v>115</v>
      </c>
      <c r="B7" s="139" t="s">
        <v>114</v>
      </c>
      <c r="C7" s="140" t="s">
        <v>114</v>
      </c>
      <c r="D7" s="140">
        <v>0.9</v>
      </c>
      <c r="E7" s="140">
        <v>0.9</v>
      </c>
      <c r="F7" s="140" t="s">
        <v>410</v>
      </c>
      <c r="G7" s="140" t="s">
        <v>431</v>
      </c>
      <c r="H7" s="158">
        <v>34850</v>
      </c>
    </row>
    <row r="8" spans="1:8" s="159" customFormat="1" ht="12.75">
      <c r="A8" s="143" t="s">
        <v>202</v>
      </c>
      <c r="B8" s="140">
        <v>0.43</v>
      </c>
      <c r="C8" s="140">
        <v>0.43</v>
      </c>
      <c r="D8" s="140">
        <v>0.43</v>
      </c>
      <c r="E8" s="140">
        <v>0.43</v>
      </c>
      <c r="F8" s="140" t="s">
        <v>410</v>
      </c>
      <c r="G8" s="140" t="s">
        <v>431</v>
      </c>
      <c r="H8" s="158">
        <v>34850</v>
      </c>
    </row>
    <row r="9" spans="1:8" s="159" customFormat="1" ht="12.75">
      <c r="A9" s="143" t="s">
        <v>205</v>
      </c>
      <c r="B9" s="139">
        <v>0.2</v>
      </c>
      <c r="C9" s="139">
        <v>0.2</v>
      </c>
      <c r="D9" s="139">
        <v>0.2</v>
      </c>
      <c r="E9" s="139">
        <v>0.2</v>
      </c>
      <c r="F9" s="140" t="s">
        <v>410</v>
      </c>
      <c r="G9" s="140" t="s">
        <v>431</v>
      </c>
      <c r="H9" s="158">
        <v>34850</v>
      </c>
    </row>
    <row r="10" spans="1:8" s="159" customFormat="1" ht="12.75">
      <c r="A10" s="143" t="s">
        <v>204</v>
      </c>
      <c r="B10" s="139">
        <v>0.3</v>
      </c>
      <c r="C10" s="139">
        <v>0.3</v>
      </c>
      <c r="D10" s="139">
        <v>0.3</v>
      </c>
      <c r="E10" s="139">
        <v>0.3</v>
      </c>
      <c r="F10" s="140" t="s">
        <v>410</v>
      </c>
      <c r="G10" s="140" t="s">
        <v>431</v>
      </c>
      <c r="H10" s="158">
        <v>34850</v>
      </c>
    </row>
    <row r="11" spans="1:8" s="159" customFormat="1" ht="12.75">
      <c r="A11" s="143" t="s">
        <v>206</v>
      </c>
      <c r="B11" s="139">
        <v>0.29</v>
      </c>
      <c r="C11" s="140">
        <v>0.29</v>
      </c>
      <c r="D11" s="140">
        <v>0.29</v>
      </c>
      <c r="E11" s="140">
        <v>0.29</v>
      </c>
      <c r="F11" s="140" t="s">
        <v>410</v>
      </c>
      <c r="G11" s="140" t="s">
        <v>431</v>
      </c>
      <c r="H11" s="158">
        <v>34850</v>
      </c>
    </row>
    <row r="12" spans="1:8" s="159" customFormat="1" ht="12.75">
      <c r="A12" s="143" t="s">
        <v>207</v>
      </c>
      <c r="B12" s="139">
        <v>0.2</v>
      </c>
      <c r="C12" s="139">
        <v>0.2</v>
      </c>
      <c r="D12" s="139">
        <v>0.2</v>
      </c>
      <c r="E12" s="139">
        <v>0.2</v>
      </c>
      <c r="F12" s="140" t="s">
        <v>410</v>
      </c>
      <c r="G12" s="140" t="s">
        <v>431</v>
      </c>
      <c r="H12" s="158">
        <v>34850</v>
      </c>
    </row>
    <row r="13" spans="1:8" s="159" customFormat="1" ht="12.75">
      <c r="A13" s="143" t="s">
        <v>208</v>
      </c>
      <c r="B13" s="139">
        <v>0.25</v>
      </c>
      <c r="C13" s="139">
        <v>0.25</v>
      </c>
      <c r="D13" s="139">
        <v>0.25</v>
      </c>
      <c r="E13" s="139">
        <v>0.25</v>
      </c>
      <c r="F13" s="140" t="s">
        <v>410</v>
      </c>
      <c r="G13" s="140" t="s">
        <v>431</v>
      </c>
      <c r="H13" s="158">
        <v>34850</v>
      </c>
    </row>
    <row r="14" spans="1:8" s="159" customFormat="1" ht="12.75">
      <c r="A14" s="143" t="s">
        <v>209</v>
      </c>
      <c r="B14" s="139">
        <v>0.38</v>
      </c>
      <c r="C14" s="139">
        <v>0.38</v>
      </c>
      <c r="D14" s="139">
        <v>0.38</v>
      </c>
      <c r="E14" s="139">
        <v>0.38</v>
      </c>
      <c r="F14" s="140" t="s">
        <v>410</v>
      </c>
      <c r="G14" s="140" t="s">
        <v>431</v>
      </c>
      <c r="H14" s="158">
        <v>34850</v>
      </c>
    </row>
    <row r="15" spans="1:8" s="159" customFormat="1" ht="12.75">
      <c r="A15" s="143" t="s">
        <v>322</v>
      </c>
      <c r="B15" s="139">
        <v>0.3</v>
      </c>
      <c r="C15" s="139">
        <v>0.3</v>
      </c>
      <c r="D15" s="139">
        <v>0.3</v>
      </c>
      <c r="E15" s="139">
        <v>0.3</v>
      </c>
      <c r="F15" s="140" t="s">
        <v>410</v>
      </c>
      <c r="G15" s="140" t="s">
        <v>323</v>
      </c>
      <c r="H15" s="158">
        <v>34850</v>
      </c>
    </row>
    <row r="16" spans="1:8" s="159" customFormat="1" ht="12.75">
      <c r="A16" s="143" t="s">
        <v>319</v>
      </c>
      <c r="B16" s="139">
        <v>0.15</v>
      </c>
      <c r="C16" s="139" t="s">
        <v>320</v>
      </c>
      <c r="D16" s="139" t="s">
        <v>320</v>
      </c>
      <c r="E16" s="139" t="s">
        <v>320</v>
      </c>
      <c r="F16" s="140" t="s">
        <v>410</v>
      </c>
      <c r="G16" s="140" t="s">
        <v>321</v>
      </c>
      <c r="H16" s="158">
        <v>34850</v>
      </c>
    </row>
    <row r="18" spans="1:8" ht="12.75">
      <c r="A18" s="224" t="s">
        <v>185</v>
      </c>
      <c r="B18" s="225"/>
      <c r="C18" s="225"/>
      <c r="D18" s="225"/>
      <c r="E18" s="225"/>
      <c r="F18" s="225"/>
      <c r="G18" s="225"/>
      <c r="H18" s="225"/>
    </row>
    <row r="20" spans="1:8" s="155" customFormat="1" ht="14.25">
      <c r="A20" s="222" t="s">
        <v>211</v>
      </c>
      <c r="B20" s="223" t="s">
        <v>212</v>
      </c>
      <c r="C20" s="223"/>
      <c r="D20" s="223"/>
      <c r="E20" s="223"/>
      <c r="F20" s="221" t="s">
        <v>112</v>
      </c>
      <c r="G20" s="221" t="s">
        <v>413</v>
      </c>
      <c r="H20" s="221" t="s">
        <v>203</v>
      </c>
    </row>
    <row r="21" spans="1:8" s="155" customFormat="1" ht="12.75">
      <c r="A21" s="222"/>
      <c r="B21" s="154" t="s">
        <v>108</v>
      </c>
      <c r="C21" s="154" t="s">
        <v>109</v>
      </c>
      <c r="D21" s="156" t="s">
        <v>110</v>
      </c>
      <c r="E21" s="154" t="s">
        <v>111</v>
      </c>
      <c r="F21" s="221"/>
      <c r="G21" s="221"/>
      <c r="H21" s="221"/>
    </row>
    <row r="22" spans="1:8" s="159" customFormat="1" ht="25.5">
      <c r="A22" s="138" t="s">
        <v>327</v>
      </c>
      <c r="B22" s="151">
        <v>1</v>
      </c>
      <c r="C22" s="151">
        <v>1</v>
      </c>
      <c r="D22" s="151">
        <v>1</v>
      </c>
      <c r="E22" s="151">
        <v>1</v>
      </c>
      <c r="F22" s="140" t="s">
        <v>326</v>
      </c>
      <c r="G22" s="220" t="s">
        <v>213</v>
      </c>
      <c r="H22" s="217">
        <v>38078</v>
      </c>
    </row>
    <row r="23" spans="1:8" s="159" customFormat="1" ht="12.75">
      <c r="A23" s="145" t="s">
        <v>328</v>
      </c>
      <c r="B23" s="139">
        <f>0.01*7.05*1000000/140000*(32.064+32)/32.064</f>
        <v>1.006137724550898</v>
      </c>
      <c r="C23" s="139">
        <f>0.01*7.05*1000000/140000*(32.064+32)/32.064</f>
        <v>1.006137724550898</v>
      </c>
      <c r="D23" s="139">
        <f>0.01*7.05*1000000/140000*(32.064+32)/32.064</f>
        <v>1.006137724550898</v>
      </c>
      <c r="E23" s="139">
        <f>0.01*7.05*1000000/140000*(32.064+32)/32.064</f>
        <v>1.006137724550898</v>
      </c>
      <c r="F23" s="140" t="s">
        <v>148</v>
      </c>
      <c r="G23" s="218"/>
      <c r="H23" s="218"/>
    </row>
    <row r="24" spans="1:8" s="159" customFormat="1" ht="12.75">
      <c r="A24" s="145" t="s">
        <v>329</v>
      </c>
      <c r="B24" s="139">
        <f>0.01*7.88*1000000/150000*(32.1+32)/32.1</f>
        <v>1.0490301142263756</v>
      </c>
      <c r="C24" s="139">
        <f>0.01*7.88*1000000/150000*(32.1+32)/32.1</f>
        <v>1.0490301142263756</v>
      </c>
      <c r="D24" s="139">
        <f>0.01*7.88*1000000/150000*(32.1+32)/32.1</f>
        <v>1.0490301142263756</v>
      </c>
      <c r="E24" s="139">
        <f>0.01*7.88*1000000/150000*(32.1+32)/32.1</f>
        <v>1.0490301142263756</v>
      </c>
      <c r="F24" s="140" t="s">
        <v>148</v>
      </c>
      <c r="G24" s="218"/>
      <c r="H24" s="218"/>
    </row>
    <row r="25" spans="1:8" s="159" customFormat="1" ht="25.5">
      <c r="A25" s="138" t="s">
        <v>325</v>
      </c>
      <c r="B25" s="140">
        <v>1.1</v>
      </c>
      <c r="C25" s="140">
        <v>1.1</v>
      </c>
      <c r="D25" s="140">
        <v>1.1</v>
      </c>
      <c r="E25" s="140">
        <v>1.1</v>
      </c>
      <c r="F25" s="140" t="s">
        <v>148</v>
      </c>
      <c r="G25" s="219"/>
      <c r="H25" s="219"/>
    </row>
    <row r="26" spans="1:8" s="159" customFormat="1" ht="25.5">
      <c r="A26" s="138" t="s">
        <v>324</v>
      </c>
      <c r="B26" s="140">
        <v>0.55</v>
      </c>
      <c r="C26" s="140">
        <v>0.55</v>
      </c>
      <c r="D26" s="140">
        <v>0.55</v>
      </c>
      <c r="E26" s="140">
        <v>0.55</v>
      </c>
      <c r="F26" s="140" t="s">
        <v>148</v>
      </c>
      <c r="G26" s="140" t="s">
        <v>214</v>
      </c>
      <c r="H26" s="158">
        <v>38078</v>
      </c>
    </row>
    <row r="27" spans="1:8" s="161" customFormat="1" ht="25.5">
      <c r="A27" s="141" t="s">
        <v>216</v>
      </c>
      <c r="B27" s="140">
        <v>1.1</v>
      </c>
      <c r="C27" s="140">
        <v>1.1</v>
      </c>
      <c r="D27" s="140">
        <v>1.1</v>
      </c>
      <c r="E27" s="140">
        <v>1.1</v>
      </c>
      <c r="F27" s="140" t="s">
        <v>148</v>
      </c>
      <c r="G27" s="140" t="s">
        <v>215</v>
      </c>
      <c r="H27" s="158">
        <v>38078</v>
      </c>
    </row>
    <row r="30" spans="2:5" ht="12.75">
      <c r="B30" s="162"/>
      <c r="C30" s="162"/>
      <c r="D30" s="162"/>
      <c r="E30" s="162"/>
    </row>
  </sheetData>
  <mergeCells count="13">
    <mergeCell ref="G2:G3"/>
    <mergeCell ref="H2:H3"/>
    <mergeCell ref="A18:H18"/>
    <mergeCell ref="A2:A3"/>
    <mergeCell ref="A20:A21"/>
    <mergeCell ref="B20:E20"/>
    <mergeCell ref="F20:F21"/>
    <mergeCell ref="B2:E2"/>
    <mergeCell ref="F2:F3"/>
    <mergeCell ref="H22:H25"/>
    <mergeCell ref="G22:G25"/>
    <mergeCell ref="G20:G21"/>
    <mergeCell ref="H20:H21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&amp;C&amp;"Times New Roman,Bold"&amp;14Connecticut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 topLeftCell="A1">
      <selection activeCell="C34" sqref="C34"/>
    </sheetView>
  </sheetViews>
  <sheetFormatPr defaultColWidth="9.140625" defaultRowHeight="12.75"/>
  <cols>
    <col min="1" max="1" width="53.00390625" style="0" customWidth="1"/>
    <col min="2" max="5" width="10.7109375" style="0" customWidth="1"/>
    <col min="6" max="6" width="20.421875" style="0" bestFit="1" customWidth="1"/>
    <col min="7" max="7" width="18.8515625" style="0" customWidth="1"/>
    <col min="8" max="8" width="23.00390625" style="0" bestFit="1" customWidth="1"/>
    <col min="9" max="9" width="18.421875" style="0" customWidth="1"/>
    <col min="10" max="15" width="40.7109375" style="0" customWidth="1"/>
  </cols>
  <sheetData>
    <row r="2" spans="1:8" s="120" customFormat="1" ht="15.75">
      <c r="A2" s="229" t="s">
        <v>211</v>
      </c>
      <c r="B2" s="231" t="s">
        <v>182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5" t="s">
        <v>110</v>
      </c>
      <c r="E3" s="119" t="s">
        <v>111</v>
      </c>
      <c r="F3" s="228"/>
      <c r="G3" s="228"/>
      <c r="H3" s="228"/>
    </row>
    <row r="4" spans="1:8" s="115" customFormat="1" ht="12.75">
      <c r="A4" s="116" t="s">
        <v>218</v>
      </c>
      <c r="B4" s="118">
        <v>0.2</v>
      </c>
      <c r="C4" s="118">
        <v>0.2</v>
      </c>
      <c r="D4" s="117" t="s">
        <v>114</v>
      </c>
      <c r="E4" s="117" t="s">
        <v>114</v>
      </c>
      <c r="F4" s="117" t="s">
        <v>410</v>
      </c>
      <c r="G4" s="117" t="s">
        <v>217</v>
      </c>
      <c r="H4" s="123" t="s">
        <v>223</v>
      </c>
    </row>
    <row r="5" spans="1:8" s="115" customFormat="1" ht="12.75">
      <c r="A5" s="116" t="s">
        <v>219</v>
      </c>
      <c r="B5" s="117">
        <v>0.25</v>
      </c>
      <c r="C5" s="117">
        <v>0.25</v>
      </c>
      <c r="D5" s="117" t="s">
        <v>114</v>
      </c>
      <c r="E5" s="117" t="s">
        <v>114</v>
      </c>
      <c r="F5" s="117" t="s">
        <v>410</v>
      </c>
      <c r="G5" s="117" t="s">
        <v>217</v>
      </c>
      <c r="H5" s="123" t="s">
        <v>223</v>
      </c>
    </row>
    <row r="6" spans="1:8" s="115" customFormat="1" ht="12.75">
      <c r="A6" s="116" t="s">
        <v>220</v>
      </c>
      <c r="B6" s="118">
        <v>0.38</v>
      </c>
      <c r="C6" s="117">
        <v>0.38</v>
      </c>
      <c r="D6" s="117" t="s">
        <v>114</v>
      </c>
      <c r="E6" s="117" t="s">
        <v>114</v>
      </c>
      <c r="F6" s="117" t="s">
        <v>410</v>
      </c>
      <c r="G6" s="117" t="s">
        <v>217</v>
      </c>
      <c r="H6" s="123" t="s">
        <v>223</v>
      </c>
    </row>
    <row r="7" spans="1:8" s="115" customFormat="1" ht="12.75">
      <c r="A7" s="116" t="s">
        <v>221</v>
      </c>
      <c r="B7" s="117">
        <v>0.43</v>
      </c>
      <c r="C7" s="117">
        <v>0.43</v>
      </c>
      <c r="D7" s="117" t="s">
        <v>114</v>
      </c>
      <c r="E7" s="117" t="s">
        <v>114</v>
      </c>
      <c r="F7" s="117" t="s">
        <v>410</v>
      </c>
      <c r="G7" s="117" t="s">
        <v>217</v>
      </c>
      <c r="H7" s="123" t="s">
        <v>223</v>
      </c>
    </row>
    <row r="8" spans="1:8" s="115" customFormat="1" ht="12.75">
      <c r="A8" s="116" t="s">
        <v>222</v>
      </c>
      <c r="B8" s="118">
        <v>0.4</v>
      </c>
      <c r="C8" s="118">
        <v>0.4</v>
      </c>
      <c r="D8" s="118" t="s">
        <v>114</v>
      </c>
      <c r="E8" s="118" t="s">
        <v>114</v>
      </c>
      <c r="F8" s="117" t="s">
        <v>410</v>
      </c>
      <c r="G8" s="117" t="s">
        <v>217</v>
      </c>
      <c r="H8" s="123" t="s">
        <v>223</v>
      </c>
    </row>
    <row r="9" spans="1:8" s="115" customFormat="1" ht="12.75">
      <c r="A9" s="116" t="s">
        <v>330</v>
      </c>
      <c r="B9" s="118"/>
      <c r="C9" s="118"/>
      <c r="D9" s="118"/>
      <c r="E9" s="118"/>
      <c r="F9" s="117"/>
      <c r="G9" s="117"/>
      <c r="H9" s="123"/>
    </row>
    <row r="10" spans="1:8" s="115" customFormat="1" ht="12.75">
      <c r="A10" s="164" t="s">
        <v>126</v>
      </c>
      <c r="B10" s="118" t="s">
        <v>114</v>
      </c>
      <c r="C10" s="118" t="s">
        <v>114</v>
      </c>
      <c r="D10" s="118">
        <f>0.7*20/140</f>
        <v>0.1</v>
      </c>
      <c r="E10" s="118" t="s">
        <v>114</v>
      </c>
      <c r="F10" s="117" t="s">
        <v>410</v>
      </c>
      <c r="G10" s="117"/>
      <c r="H10" s="123"/>
    </row>
    <row r="11" spans="1:8" s="115" customFormat="1" ht="12.75">
      <c r="A11" s="164" t="s">
        <v>127</v>
      </c>
      <c r="B11" s="118" t="s">
        <v>114</v>
      </c>
      <c r="C11" s="118" t="s">
        <v>114</v>
      </c>
      <c r="D11" s="118">
        <f>0.7*100/1000</f>
        <v>0.07</v>
      </c>
      <c r="E11" s="118" t="s">
        <v>114</v>
      </c>
      <c r="F11" s="117" t="s">
        <v>410</v>
      </c>
      <c r="G11" s="117"/>
      <c r="H11" s="123"/>
    </row>
    <row r="12" spans="1:8" s="115" customFormat="1" ht="12.75">
      <c r="A12" s="116" t="s">
        <v>331</v>
      </c>
      <c r="B12" s="118"/>
      <c r="C12" s="118"/>
      <c r="D12" s="118"/>
      <c r="E12" s="118"/>
      <c r="F12" s="117"/>
      <c r="G12" s="117"/>
      <c r="H12" s="123"/>
    </row>
    <row r="13" spans="1:8" s="115" customFormat="1" ht="12.75">
      <c r="A13" s="164" t="s">
        <v>128</v>
      </c>
      <c r="B13" s="118" t="s">
        <v>114</v>
      </c>
      <c r="C13" s="118" t="s">
        <v>114</v>
      </c>
      <c r="D13" s="118" t="s">
        <v>114</v>
      </c>
      <c r="E13" s="118">
        <f>0.9*20/140</f>
        <v>0.12857142857142856</v>
      </c>
      <c r="F13" s="117" t="s">
        <v>410</v>
      </c>
      <c r="G13" s="117"/>
      <c r="H13" s="123"/>
    </row>
    <row r="14" spans="1:8" s="115" customFormat="1" ht="12.75">
      <c r="A14" s="164" t="s">
        <v>129</v>
      </c>
      <c r="B14" s="118" t="s">
        <v>114</v>
      </c>
      <c r="C14" s="118" t="s">
        <v>114</v>
      </c>
      <c r="D14" s="118" t="s">
        <v>114</v>
      </c>
      <c r="E14" s="118">
        <f>0.9*100/1000</f>
        <v>0.09</v>
      </c>
      <c r="F14" s="117" t="s">
        <v>410</v>
      </c>
      <c r="G14" s="117"/>
      <c r="H14" s="123"/>
    </row>
    <row r="15" spans="1:8" s="159" customFormat="1" ht="15.75">
      <c r="A15" s="165" t="s">
        <v>180</v>
      </c>
      <c r="B15" s="139"/>
      <c r="C15" s="139"/>
      <c r="D15" s="118" t="s">
        <v>114</v>
      </c>
      <c r="E15" s="118" t="s">
        <v>114</v>
      </c>
      <c r="F15" s="140"/>
      <c r="G15" s="140" t="s">
        <v>120</v>
      </c>
      <c r="H15" s="158">
        <v>38108</v>
      </c>
    </row>
    <row r="16" spans="1:8" s="115" customFormat="1" ht="12.75">
      <c r="A16" s="164" t="s">
        <v>119</v>
      </c>
      <c r="B16" s="118">
        <v>0.1</v>
      </c>
      <c r="C16" s="118">
        <v>0.1</v>
      </c>
      <c r="D16" s="118" t="s">
        <v>114</v>
      </c>
      <c r="E16" s="118" t="s">
        <v>114</v>
      </c>
      <c r="F16" s="117" t="s">
        <v>410</v>
      </c>
      <c r="G16" s="140" t="s">
        <v>122</v>
      </c>
      <c r="H16" s="123"/>
    </row>
    <row r="17" spans="1:8" s="115" customFormat="1" ht="12.75">
      <c r="A17" s="164" t="s">
        <v>121</v>
      </c>
      <c r="B17" s="118">
        <v>0.1</v>
      </c>
      <c r="C17" s="118">
        <v>0.1</v>
      </c>
      <c r="D17" s="118" t="s">
        <v>114</v>
      </c>
      <c r="E17" s="118" t="s">
        <v>114</v>
      </c>
      <c r="F17" s="117" t="s">
        <v>410</v>
      </c>
      <c r="G17" s="140" t="s">
        <v>123</v>
      </c>
      <c r="H17" s="123"/>
    </row>
    <row r="18" spans="1:8" s="115" customFormat="1" ht="12.75">
      <c r="A18" s="164" t="s">
        <v>125</v>
      </c>
      <c r="B18" s="118">
        <v>0.24</v>
      </c>
      <c r="C18" s="118">
        <v>0.24</v>
      </c>
      <c r="D18" s="118" t="s">
        <v>114</v>
      </c>
      <c r="E18" s="118" t="s">
        <v>114</v>
      </c>
      <c r="F18" s="117" t="s">
        <v>410</v>
      </c>
      <c r="G18" s="140" t="s">
        <v>124</v>
      </c>
      <c r="H18" s="123"/>
    </row>
    <row r="19" spans="1:8" s="115" customFormat="1" ht="14.25">
      <c r="A19" s="116" t="s">
        <v>224</v>
      </c>
      <c r="B19" s="127">
        <v>42</v>
      </c>
      <c r="C19" s="127">
        <v>42</v>
      </c>
      <c r="D19" s="127">
        <v>42</v>
      </c>
      <c r="E19" s="127">
        <v>42</v>
      </c>
      <c r="F19" s="117" t="s">
        <v>227</v>
      </c>
      <c r="G19" s="117" t="s">
        <v>226</v>
      </c>
      <c r="H19" s="123">
        <v>34850</v>
      </c>
    </row>
    <row r="20" spans="1:8" s="115" customFormat="1" ht="14.25">
      <c r="A20" s="116" t="s">
        <v>225</v>
      </c>
      <c r="B20" s="127">
        <v>88</v>
      </c>
      <c r="C20" s="117">
        <v>88</v>
      </c>
      <c r="D20" s="117">
        <v>88</v>
      </c>
      <c r="E20" s="117">
        <v>88</v>
      </c>
      <c r="F20" s="117" t="s">
        <v>227</v>
      </c>
      <c r="G20" s="117" t="s">
        <v>226</v>
      </c>
      <c r="H20" s="123">
        <v>34850</v>
      </c>
    </row>
    <row r="21" ht="15.75">
      <c r="A21" s="166" t="s">
        <v>183</v>
      </c>
    </row>
    <row r="22" ht="15.75">
      <c r="A22" s="166" t="s">
        <v>181</v>
      </c>
    </row>
    <row r="25" spans="1:8" s="120" customFormat="1" ht="14.25">
      <c r="A25" s="232" t="s">
        <v>211</v>
      </c>
      <c r="B25" s="231" t="s">
        <v>212</v>
      </c>
      <c r="C25" s="231"/>
      <c r="D25" s="231"/>
      <c r="E25" s="231"/>
      <c r="F25" s="228" t="s">
        <v>112</v>
      </c>
      <c r="G25" s="228" t="s">
        <v>413</v>
      </c>
      <c r="H25" s="228" t="s">
        <v>246</v>
      </c>
    </row>
    <row r="26" spans="1:8" s="120" customFormat="1" ht="12.75">
      <c r="A26" s="232"/>
      <c r="B26" s="119" t="s">
        <v>108</v>
      </c>
      <c r="C26" s="119" t="s">
        <v>109</v>
      </c>
      <c r="D26" s="121" t="s">
        <v>110</v>
      </c>
      <c r="E26" s="119" t="s">
        <v>111</v>
      </c>
      <c r="F26" s="228"/>
      <c r="G26" s="228"/>
      <c r="H26" s="228"/>
    </row>
    <row r="27" spans="1:8" s="115" customFormat="1" ht="12.75">
      <c r="A27" s="124" t="s">
        <v>230</v>
      </c>
      <c r="B27" s="126">
        <v>1</v>
      </c>
      <c r="C27" s="126">
        <v>1</v>
      </c>
      <c r="D27" s="126">
        <v>1</v>
      </c>
      <c r="E27" s="126">
        <v>1</v>
      </c>
      <c r="F27" s="117" t="s">
        <v>228</v>
      </c>
      <c r="G27" s="117" t="s">
        <v>441</v>
      </c>
      <c r="H27" s="123">
        <v>30658</v>
      </c>
    </row>
    <row r="28" spans="1:8" s="115" customFormat="1" ht="12.75">
      <c r="A28" s="167" t="s">
        <v>149</v>
      </c>
      <c r="B28" s="126">
        <f>((1/100)/0.014)*(32.1+32)/32.1</f>
        <v>1.4263462394303514</v>
      </c>
      <c r="C28" s="126">
        <f>((1/100)/0.014)*(32.1+32)/32.1</f>
        <v>1.4263462394303514</v>
      </c>
      <c r="D28" s="126">
        <f>((1/100)/0.014)*(32.1+32)/32.1</f>
        <v>1.4263462394303514</v>
      </c>
      <c r="E28" s="126">
        <f>((1/100)/0.014)*(32.1+32)/32.1</f>
        <v>1.4263462394303514</v>
      </c>
      <c r="F28" s="117" t="s">
        <v>150</v>
      </c>
      <c r="G28" s="117"/>
      <c r="H28" s="123"/>
    </row>
    <row r="29" spans="1:8" s="115" customFormat="1" ht="12.75">
      <c r="A29" s="167" t="s">
        <v>151</v>
      </c>
      <c r="B29" s="126">
        <f>0.01*(7.05/0.14)*(32.1+32)/32.1</f>
        <v>1.0055740987983977</v>
      </c>
      <c r="C29" s="126">
        <f>0.01*(7.05/0.14)*(32.1+32)/32.1</f>
        <v>1.0055740987983977</v>
      </c>
      <c r="D29" s="126">
        <f>0.01*(7.05/0.14)*(32.1+32)/32.1</f>
        <v>1.0055740987983977</v>
      </c>
      <c r="E29" s="126">
        <f>0.01*(7.05/0.14)*(32.1+32)/32.1</f>
        <v>1.0055740987983977</v>
      </c>
      <c r="F29" s="117" t="s">
        <v>150</v>
      </c>
      <c r="G29" s="117"/>
      <c r="H29" s="123"/>
    </row>
    <row r="30" spans="1:8" s="115" customFormat="1" ht="12.75">
      <c r="A30" s="124" t="s">
        <v>229</v>
      </c>
      <c r="B30" s="117">
        <v>0.3</v>
      </c>
      <c r="C30" s="117">
        <v>0.3</v>
      </c>
      <c r="D30" s="117">
        <v>0.3</v>
      </c>
      <c r="E30" s="117">
        <v>0.3</v>
      </c>
      <c r="F30" s="117" t="s">
        <v>228</v>
      </c>
      <c r="G30" s="117" t="s">
        <v>440</v>
      </c>
      <c r="H30" s="123">
        <v>30658</v>
      </c>
    </row>
    <row r="31" spans="1:8" s="115" customFormat="1" ht="12.75">
      <c r="A31" s="167" t="s">
        <v>151</v>
      </c>
      <c r="B31" s="126">
        <f>0.003*(7.05/0.14)*(32.1+32)/32.1</f>
        <v>0.30167222963951934</v>
      </c>
      <c r="C31" s="126">
        <f>B31</f>
        <v>0.30167222963951934</v>
      </c>
      <c r="D31" s="126">
        <f>B31</f>
        <v>0.30167222963951934</v>
      </c>
      <c r="E31" s="126">
        <f>B31</f>
        <v>0.30167222963951934</v>
      </c>
      <c r="F31" s="117" t="s">
        <v>150</v>
      </c>
      <c r="G31" s="117"/>
      <c r="H31" s="123"/>
    </row>
  </sheetData>
  <mergeCells count="10">
    <mergeCell ref="H25:H26"/>
    <mergeCell ref="A25:A26"/>
    <mergeCell ref="B25:E25"/>
    <mergeCell ref="F25:F26"/>
    <mergeCell ref="G25:G26"/>
    <mergeCell ref="H2:H3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&amp;C&amp;"Times New Roman,Bold"&amp;14Delaware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 topLeftCell="A1">
      <selection activeCell="C34" sqref="C34"/>
    </sheetView>
  </sheetViews>
  <sheetFormatPr defaultColWidth="9.140625" defaultRowHeight="12.75"/>
  <cols>
    <col min="1" max="1" width="47.140625" style="0" customWidth="1"/>
    <col min="2" max="5" width="10.7109375" style="0" customWidth="1"/>
    <col min="6" max="6" width="14.421875" style="0" bestFit="1" customWidth="1"/>
    <col min="7" max="7" width="24.7109375" style="0" bestFit="1" customWidth="1"/>
    <col min="8" max="8" width="29.140625" style="0" customWidth="1"/>
    <col min="9" max="9" width="24.421875" style="0" customWidth="1"/>
    <col min="10" max="15" width="40.7109375" style="0" customWidth="1"/>
  </cols>
  <sheetData>
    <row r="2" spans="1:8" s="120" customFormat="1" ht="12.75">
      <c r="A2" s="229" t="s">
        <v>211</v>
      </c>
      <c r="B2" s="231" t="s">
        <v>210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5" t="s">
        <v>110</v>
      </c>
      <c r="E3" s="119" t="s">
        <v>111</v>
      </c>
      <c r="F3" s="228"/>
      <c r="G3" s="228"/>
      <c r="H3" s="228"/>
    </row>
    <row r="4" spans="1:8" s="115" customFormat="1" ht="12.75">
      <c r="A4" s="116" t="s">
        <v>156</v>
      </c>
      <c r="B4" s="175"/>
      <c r="C4" s="175"/>
      <c r="D4" s="128"/>
      <c r="E4" s="175"/>
      <c r="F4" s="175"/>
      <c r="G4" s="117" t="s">
        <v>154</v>
      </c>
      <c r="H4" s="123" t="s">
        <v>155</v>
      </c>
    </row>
    <row r="5" spans="1:8" s="115" customFormat="1" ht="12.75">
      <c r="A5" s="177" t="s">
        <v>157</v>
      </c>
      <c r="B5" s="118">
        <v>0.2</v>
      </c>
      <c r="C5" s="118">
        <v>0.2</v>
      </c>
      <c r="D5" s="118" t="s">
        <v>114</v>
      </c>
      <c r="E5" s="117" t="s">
        <v>114</v>
      </c>
      <c r="F5" s="117" t="s">
        <v>410</v>
      </c>
      <c r="G5" s="116"/>
      <c r="H5" s="116"/>
    </row>
    <row r="6" spans="1:8" s="115" customFormat="1" ht="12.75">
      <c r="A6" s="177" t="s">
        <v>158</v>
      </c>
      <c r="B6" s="118">
        <v>0.3</v>
      </c>
      <c r="C6" s="118">
        <v>0.3</v>
      </c>
      <c r="D6" s="117" t="s">
        <v>114</v>
      </c>
      <c r="E6" s="117" t="s">
        <v>114</v>
      </c>
      <c r="F6" s="117" t="s">
        <v>410</v>
      </c>
      <c r="G6" s="117"/>
      <c r="H6" s="123"/>
    </row>
    <row r="7" spans="1:7" s="115" customFormat="1" ht="12.75">
      <c r="A7" s="177" t="s">
        <v>459</v>
      </c>
      <c r="B7" s="118">
        <v>0.7</v>
      </c>
      <c r="C7" s="118">
        <v>0.7</v>
      </c>
      <c r="D7" s="117" t="s">
        <v>114</v>
      </c>
      <c r="E7" s="117" t="s">
        <v>114</v>
      </c>
      <c r="F7" s="117" t="s">
        <v>410</v>
      </c>
      <c r="G7" s="117"/>
    </row>
    <row r="8" spans="1:8" s="115" customFormat="1" ht="12.75">
      <c r="A8" s="116" t="s">
        <v>160</v>
      </c>
      <c r="B8" s="118"/>
      <c r="C8" s="118"/>
      <c r="D8" s="117"/>
      <c r="E8" s="117"/>
      <c r="F8" s="117"/>
      <c r="G8" s="117" t="s">
        <v>161</v>
      </c>
      <c r="H8" s="123" t="s">
        <v>159</v>
      </c>
    </row>
    <row r="9" spans="1:8" s="115" customFormat="1" ht="12.75">
      <c r="A9" s="164" t="s">
        <v>128</v>
      </c>
      <c r="B9" s="118" t="s">
        <v>114</v>
      </c>
      <c r="C9" s="118" t="s">
        <v>114</v>
      </c>
      <c r="D9" s="118" t="s">
        <v>114</v>
      </c>
      <c r="E9" s="118">
        <f>0.9*20/140</f>
        <v>0.12857142857142856</v>
      </c>
      <c r="F9" s="117" t="s">
        <v>410</v>
      </c>
      <c r="G9" s="117"/>
      <c r="H9" s="123"/>
    </row>
    <row r="10" spans="1:8" s="115" customFormat="1" ht="12.75">
      <c r="A10" s="164" t="s">
        <v>129</v>
      </c>
      <c r="B10" s="118" t="s">
        <v>114</v>
      </c>
      <c r="C10" s="118" t="s">
        <v>114</v>
      </c>
      <c r="D10" s="118" t="s">
        <v>114</v>
      </c>
      <c r="E10" s="118">
        <f>0.9*100/1000</f>
        <v>0.09</v>
      </c>
      <c r="F10" s="117" t="s">
        <v>410</v>
      </c>
      <c r="G10" s="117"/>
      <c r="H10" s="123"/>
    </row>
    <row r="11" spans="1:8" s="115" customFormat="1" ht="12.75">
      <c r="A11" s="116" t="s">
        <v>162</v>
      </c>
      <c r="B11" s="118"/>
      <c r="C11" s="118"/>
      <c r="D11" s="117"/>
      <c r="E11" s="117"/>
      <c r="F11" s="117"/>
      <c r="G11" s="117"/>
      <c r="H11" s="123"/>
    </row>
    <row r="12" spans="1:8" s="115" customFormat="1" ht="12.75">
      <c r="A12" s="176" t="s">
        <v>164</v>
      </c>
      <c r="B12" s="118" t="s">
        <v>114</v>
      </c>
      <c r="C12" s="118" t="s">
        <v>114</v>
      </c>
      <c r="D12" s="118">
        <v>0.3</v>
      </c>
      <c r="E12" s="118" t="s">
        <v>114</v>
      </c>
      <c r="F12" s="117" t="s">
        <v>410</v>
      </c>
      <c r="G12" s="117" t="s">
        <v>456</v>
      </c>
      <c r="H12" s="123" t="s">
        <v>163</v>
      </c>
    </row>
    <row r="13" spans="1:8" s="115" customFormat="1" ht="12.75">
      <c r="A13" s="176" t="s">
        <v>167</v>
      </c>
      <c r="B13" s="118">
        <v>0.43</v>
      </c>
      <c r="C13" s="118">
        <v>0.43</v>
      </c>
      <c r="D13" s="127" t="s">
        <v>114</v>
      </c>
      <c r="E13" s="127" t="s">
        <v>114</v>
      </c>
      <c r="F13" s="117" t="s">
        <v>410</v>
      </c>
      <c r="G13" s="117" t="s">
        <v>457</v>
      </c>
      <c r="H13" s="123" t="s">
        <v>155</v>
      </c>
    </row>
    <row r="14" spans="1:8" s="115" customFormat="1" ht="12.75">
      <c r="A14" s="176" t="s">
        <v>166</v>
      </c>
      <c r="B14" s="117">
        <v>0.2</v>
      </c>
      <c r="C14" s="117">
        <v>0.2</v>
      </c>
      <c r="D14" s="117" t="s">
        <v>114</v>
      </c>
      <c r="E14" s="117" t="s">
        <v>114</v>
      </c>
      <c r="F14" s="117" t="s">
        <v>410</v>
      </c>
      <c r="G14" s="117" t="s">
        <v>458</v>
      </c>
      <c r="H14" s="123" t="s">
        <v>155</v>
      </c>
    </row>
    <row r="15" spans="1:8" ht="12.75">
      <c r="A15" s="178" t="s">
        <v>168</v>
      </c>
      <c r="B15" s="117">
        <v>0.25</v>
      </c>
      <c r="C15" s="117">
        <v>0.25</v>
      </c>
      <c r="D15" s="117" t="s">
        <v>114</v>
      </c>
      <c r="E15" s="117" t="s">
        <v>114</v>
      </c>
      <c r="F15" s="117" t="s">
        <v>410</v>
      </c>
      <c r="G15" s="117" t="s">
        <v>165</v>
      </c>
      <c r="H15" s="123" t="s">
        <v>155</v>
      </c>
    </row>
    <row r="17" spans="1:8" s="120" customFormat="1" ht="14.25">
      <c r="A17" s="232" t="s">
        <v>211</v>
      </c>
      <c r="B17" s="231" t="s">
        <v>212</v>
      </c>
      <c r="C17" s="231"/>
      <c r="D17" s="231"/>
      <c r="E17" s="231"/>
      <c r="F17" s="228" t="s">
        <v>112</v>
      </c>
      <c r="G17" s="228" t="s">
        <v>413</v>
      </c>
      <c r="H17" s="228" t="s">
        <v>246</v>
      </c>
    </row>
    <row r="18" spans="1:8" s="120" customFormat="1" ht="12.75">
      <c r="A18" s="232"/>
      <c r="B18" s="119" t="s">
        <v>108</v>
      </c>
      <c r="C18" s="119" t="s">
        <v>109</v>
      </c>
      <c r="D18" s="121" t="s">
        <v>110</v>
      </c>
      <c r="E18" s="119" t="s">
        <v>111</v>
      </c>
      <c r="F18" s="228"/>
      <c r="G18" s="228"/>
      <c r="H18" s="228"/>
    </row>
    <row r="19" spans="1:8" s="115" customFormat="1" ht="12.75">
      <c r="A19" s="124" t="s">
        <v>169</v>
      </c>
      <c r="B19" s="126">
        <v>1</v>
      </c>
      <c r="C19" s="126">
        <v>1</v>
      </c>
      <c r="D19" s="126">
        <v>1</v>
      </c>
      <c r="E19" s="126">
        <v>1</v>
      </c>
      <c r="F19" s="117" t="s">
        <v>228</v>
      </c>
      <c r="G19" s="117" t="s">
        <v>118</v>
      </c>
      <c r="H19" s="123" t="s">
        <v>235</v>
      </c>
    </row>
    <row r="20" spans="1:8" s="115" customFormat="1" ht="12.75">
      <c r="A20" s="167" t="s">
        <v>613</v>
      </c>
      <c r="B20" s="126">
        <f>(1/100)/0.014*(32.1+32)/32.1</f>
        <v>1.4263462394303514</v>
      </c>
      <c r="C20" s="126">
        <f>B20</f>
        <v>1.4263462394303514</v>
      </c>
      <c r="D20" s="126">
        <f>B20</f>
        <v>1.4263462394303514</v>
      </c>
      <c r="E20" s="126">
        <f>B20</f>
        <v>1.4263462394303514</v>
      </c>
      <c r="F20" s="117" t="s">
        <v>150</v>
      </c>
      <c r="G20" s="117"/>
      <c r="H20" s="123"/>
    </row>
    <row r="21" spans="1:8" s="115" customFormat="1" ht="12.75">
      <c r="A21" s="167" t="s">
        <v>614</v>
      </c>
      <c r="B21" s="126">
        <f>(1/100)*7.05/0.14*(32.1+32)/32.1</f>
        <v>1.0055740987983974</v>
      </c>
      <c r="C21" s="126">
        <f>B21</f>
        <v>1.0055740987983974</v>
      </c>
      <c r="D21" s="126">
        <f>B21</f>
        <v>1.0055740987983974</v>
      </c>
      <c r="E21" s="126">
        <f>B21</f>
        <v>1.0055740987983974</v>
      </c>
      <c r="F21" s="117" t="s">
        <v>150</v>
      </c>
      <c r="G21" s="117"/>
      <c r="H21" s="123"/>
    </row>
    <row r="22" spans="1:8" s="115" customFormat="1" ht="12.75">
      <c r="A22" s="124" t="s">
        <v>117</v>
      </c>
      <c r="B22" s="117">
        <v>0.05</v>
      </c>
      <c r="C22" s="117">
        <v>0.05</v>
      </c>
      <c r="D22" s="117">
        <v>0.05</v>
      </c>
      <c r="E22" s="117">
        <v>0.05</v>
      </c>
      <c r="F22" s="117" t="s">
        <v>609</v>
      </c>
      <c r="G22" s="117" t="s">
        <v>469</v>
      </c>
      <c r="H22" s="123" t="s">
        <v>235</v>
      </c>
    </row>
  </sheetData>
  <mergeCells count="10">
    <mergeCell ref="H17:H18"/>
    <mergeCell ref="A17:A18"/>
    <mergeCell ref="B17:E17"/>
    <mergeCell ref="F17:F18"/>
    <mergeCell ref="G17:G18"/>
    <mergeCell ref="H2:H3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&amp;C&amp;"Times New Roman,Bold"&amp;14District of Columbia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workbookViewId="0" topLeftCell="A9">
      <selection activeCell="C34" sqref="C34"/>
    </sheetView>
  </sheetViews>
  <sheetFormatPr defaultColWidth="9.140625" defaultRowHeight="12.75"/>
  <cols>
    <col min="1" max="1" width="31.57421875" style="169" bestFit="1" customWidth="1"/>
    <col min="2" max="5" width="10.7109375" style="169" customWidth="1"/>
    <col min="6" max="6" width="19.8515625" style="169" bestFit="1" customWidth="1"/>
    <col min="7" max="7" width="18.28125" style="169" bestFit="1" customWidth="1"/>
    <col min="8" max="8" width="35.7109375" style="169" customWidth="1"/>
    <col min="9" max="9" width="16.421875" style="169" customWidth="1"/>
    <col min="10" max="15" width="40.7109375" style="169" customWidth="1"/>
    <col min="16" max="16384" width="9.140625" style="169" customWidth="1"/>
  </cols>
  <sheetData>
    <row r="2" spans="1:8" s="171" customFormat="1" ht="12.75">
      <c r="A2" s="237" t="s">
        <v>211</v>
      </c>
      <c r="B2" s="239" t="s">
        <v>182</v>
      </c>
      <c r="C2" s="239"/>
      <c r="D2" s="239"/>
      <c r="E2" s="239"/>
      <c r="F2" s="233" t="s">
        <v>112</v>
      </c>
      <c r="G2" s="233" t="s">
        <v>413</v>
      </c>
      <c r="H2" s="233" t="s">
        <v>246</v>
      </c>
    </row>
    <row r="3" spans="1:8" s="171" customFormat="1" ht="12.75">
      <c r="A3" s="238"/>
      <c r="B3" s="170" t="s">
        <v>108</v>
      </c>
      <c r="C3" s="170" t="s">
        <v>109</v>
      </c>
      <c r="D3" s="172" t="s">
        <v>110</v>
      </c>
      <c r="E3" s="170" t="s">
        <v>111</v>
      </c>
      <c r="F3" s="233"/>
      <c r="G3" s="233"/>
      <c r="H3" s="233"/>
    </row>
    <row r="4" spans="1:8" s="163" customFormat="1" ht="30" customHeight="1">
      <c r="A4" s="138" t="s">
        <v>134</v>
      </c>
      <c r="B4" s="147">
        <v>0.3</v>
      </c>
      <c r="C4" s="147" t="s">
        <v>114</v>
      </c>
      <c r="D4" s="145" t="s">
        <v>114</v>
      </c>
      <c r="E4" s="145" t="s">
        <v>114</v>
      </c>
      <c r="F4" s="145" t="s">
        <v>410</v>
      </c>
      <c r="G4" s="145" t="s">
        <v>525</v>
      </c>
      <c r="H4" s="240" t="s">
        <v>378</v>
      </c>
    </row>
    <row r="5" spans="1:8" s="163" customFormat="1" ht="30" customHeight="1">
      <c r="A5" s="138" t="s">
        <v>141</v>
      </c>
      <c r="B5" s="147"/>
      <c r="C5" s="147"/>
      <c r="D5" s="145"/>
      <c r="E5" s="145"/>
      <c r="F5" s="145"/>
      <c r="G5" s="145" t="s">
        <v>142</v>
      </c>
      <c r="H5" s="241"/>
    </row>
    <row r="6" spans="1:8" s="163" customFormat="1" ht="30" customHeight="1">
      <c r="A6" s="174" t="s">
        <v>145</v>
      </c>
      <c r="B6" s="147" t="s">
        <v>114</v>
      </c>
      <c r="C6" s="147" t="s">
        <v>114</v>
      </c>
      <c r="D6" s="147" t="s">
        <v>114</v>
      </c>
      <c r="E6" s="147">
        <f>0.9*20/140</f>
        <v>0.12857142857142856</v>
      </c>
      <c r="F6" s="145" t="s">
        <v>410</v>
      </c>
      <c r="G6" s="145"/>
      <c r="H6" s="241"/>
    </row>
    <row r="7" spans="1:8" s="163" customFormat="1" ht="30" customHeight="1">
      <c r="A7" s="174" t="s">
        <v>146</v>
      </c>
      <c r="B7" s="147" t="s">
        <v>114</v>
      </c>
      <c r="C7" s="147" t="s">
        <v>114</v>
      </c>
      <c r="D7" s="147" t="s">
        <v>114</v>
      </c>
      <c r="E7" s="147">
        <f>0.9*100/1000</f>
        <v>0.09</v>
      </c>
      <c r="F7" s="145" t="s">
        <v>410</v>
      </c>
      <c r="G7" s="145"/>
      <c r="H7" s="241"/>
    </row>
    <row r="8" spans="1:8" s="163" customFormat="1" ht="38.25" customHeight="1">
      <c r="A8" s="174" t="s">
        <v>147</v>
      </c>
      <c r="B8" s="147" t="s">
        <v>114</v>
      </c>
      <c r="C8" s="147" t="s">
        <v>114</v>
      </c>
      <c r="D8" s="147" t="s">
        <v>114</v>
      </c>
      <c r="E8" s="147">
        <f>0.9*0.49</f>
        <v>0.441</v>
      </c>
      <c r="F8" s="145" t="s">
        <v>410</v>
      </c>
      <c r="G8" s="145"/>
      <c r="H8" s="241"/>
    </row>
    <row r="9" spans="1:8" s="163" customFormat="1" ht="30" customHeight="1">
      <c r="A9" s="138" t="s">
        <v>135</v>
      </c>
      <c r="B9" s="147"/>
      <c r="C9" s="147"/>
      <c r="D9" s="145"/>
      <c r="E9" s="145"/>
      <c r="F9" s="145"/>
      <c r="G9" s="145"/>
      <c r="H9" s="241"/>
    </row>
    <row r="10" spans="1:8" s="163" customFormat="1" ht="32.25" customHeight="1">
      <c r="A10" s="173" t="s">
        <v>136</v>
      </c>
      <c r="B10" s="145">
        <v>0.3</v>
      </c>
      <c r="C10" s="145">
        <v>0.3</v>
      </c>
      <c r="D10" s="145">
        <v>0.3</v>
      </c>
      <c r="E10" s="145" t="s">
        <v>114</v>
      </c>
      <c r="F10" s="145" t="s">
        <v>410</v>
      </c>
      <c r="G10" s="145" t="s">
        <v>530</v>
      </c>
      <c r="H10" s="241"/>
    </row>
    <row r="11" spans="1:8" s="163" customFormat="1" ht="30.75" customHeight="1">
      <c r="A11" s="173" t="s">
        <v>137</v>
      </c>
      <c r="B11" s="145">
        <v>0.4</v>
      </c>
      <c r="C11" s="145">
        <f>B11</f>
        <v>0.4</v>
      </c>
      <c r="D11" s="145">
        <f>B11</f>
        <v>0.4</v>
      </c>
      <c r="E11" s="145" t="s">
        <v>114</v>
      </c>
      <c r="F11" s="145" t="s">
        <v>410</v>
      </c>
      <c r="G11" s="145" t="s">
        <v>530</v>
      </c>
      <c r="H11" s="241"/>
    </row>
    <row r="12" spans="1:8" s="163" customFormat="1" ht="12.75">
      <c r="A12" s="173" t="s">
        <v>138</v>
      </c>
      <c r="B12" s="147">
        <v>0.45</v>
      </c>
      <c r="C12" s="147">
        <f>B12</f>
        <v>0.45</v>
      </c>
      <c r="D12" s="147">
        <f>B12</f>
        <v>0.45</v>
      </c>
      <c r="E12" s="145" t="s">
        <v>114</v>
      </c>
      <c r="F12" s="145" t="s">
        <v>410</v>
      </c>
      <c r="G12" s="145" t="s">
        <v>530</v>
      </c>
      <c r="H12" s="241"/>
    </row>
    <row r="13" spans="1:8" s="163" customFormat="1" ht="25.5">
      <c r="A13" s="138" t="s">
        <v>139</v>
      </c>
      <c r="B13" s="145"/>
      <c r="C13" s="145"/>
      <c r="D13" s="145"/>
      <c r="E13" s="145"/>
      <c r="F13" s="145"/>
      <c r="G13" s="145"/>
      <c r="H13" s="241"/>
    </row>
    <row r="14" spans="1:8" s="163" customFormat="1" ht="25.5">
      <c r="A14" s="173" t="s">
        <v>140</v>
      </c>
      <c r="B14" s="145">
        <v>0.3</v>
      </c>
      <c r="C14" s="145">
        <f>B14</f>
        <v>0.3</v>
      </c>
      <c r="D14" s="145">
        <f>B14</f>
        <v>0.3</v>
      </c>
      <c r="E14" s="145" t="s">
        <v>114</v>
      </c>
      <c r="F14" s="145" t="s">
        <v>410</v>
      </c>
      <c r="G14" s="145" t="s">
        <v>545</v>
      </c>
      <c r="H14" s="241"/>
    </row>
    <row r="15" spans="1:8" s="163" customFormat="1" ht="12.75">
      <c r="A15" s="173" t="s">
        <v>138</v>
      </c>
      <c r="B15" s="147">
        <v>0.45</v>
      </c>
      <c r="C15" s="147">
        <v>0.45</v>
      </c>
      <c r="D15" s="147">
        <v>0.45</v>
      </c>
      <c r="E15" s="147" t="s">
        <v>114</v>
      </c>
      <c r="F15" s="145" t="s">
        <v>410</v>
      </c>
      <c r="G15" s="145" t="s">
        <v>545</v>
      </c>
      <c r="H15" s="242"/>
    </row>
    <row r="16" spans="1:8" s="163" customFormat="1" ht="51" customHeight="1">
      <c r="A16" s="138" t="s">
        <v>131</v>
      </c>
      <c r="B16" s="147">
        <v>0.22</v>
      </c>
      <c r="C16" s="147" t="s">
        <v>114</v>
      </c>
      <c r="D16" s="147" t="s">
        <v>114</v>
      </c>
      <c r="E16" s="147" t="s">
        <v>114</v>
      </c>
      <c r="F16" s="145" t="s">
        <v>132</v>
      </c>
      <c r="G16" s="145" t="s">
        <v>551</v>
      </c>
      <c r="H16" s="234" t="s">
        <v>143</v>
      </c>
    </row>
    <row r="17" spans="1:8" s="163" customFormat="1" ht="25.5">
      <c r="A17" s="138" t="s">
        <v>133</v>
      </c>
      <c r="B17" s="147">
        <v>0.15</v>
      </c>
      <c r="C17" s="147" t="s">
        <v>114</v>
      </c>
      <c r="D17" s="147" t="s">
        <v>114</v>
      </c>
      <c r="E17" s="147" t="s">
        <v>114</v>
      </c>
      <c r="F17" s="145" t="s">
        <v>410</v>
      </c>
      <c r="G17" s="145" t="s">
        <v>552</v>
      </c>
      <c r="H17" s="235"/>
    </row>
    <row r="18" spans="1:8" s="163" customFormat="1" ht="25.5">
      <c r="A18" s="138" t="s">
        <v>144</v>
      </c>
      <c r="B18" s="147">
        <v>0.2</v>
      </c>
      <c r="C18" s="147" t="s">
        <v>114</v>
      </c>
      <c r="D18" s="147" t="s">
        <v>114</v>
      </c>
      <c r="E18" s="147" t="s">
        <v>114</v>
      </c>
      <c r="F18" s="145" t="s">
        <v>410</v>
      </c>
      <c r="G18" s="145" t="s">
        <v>193</v>
      </c>
      <c r="H18" s="236"/>
    </row>
    <row r="19" spans="1:8" s="163" customFormat="1" ht="12.75">
      <c r="A19" s="182"/>
      <c r="B19" s="183"/>
      <c r="C19" s="183"/>
      <c r="D19" s="183"/>
      <c r="E19" s="183"/>
      <c r="F19" s="184"/>
      <c r="G19" s="184"/>
      <c r="H19" s="181"/>
    </row>
    <row r="20" spans="1:8" ht="12.75">
      <c r="A20" s="224" t="s">
        <v>184</v>
      </c>
      <c r="B20" s="225"/>
      <c r="C20" s="225"/>
      <c r="D20" s="225"/>
      <c r="E20" s="225"/>
      <c r="F20" s="225"/>
      <c r="G20" s="225"/>
      <c r="H20" s="225"/>
    </row>
    <row r="22" spans="1:8" s="171" customFormat="1" ht="12.75">
      <c r="A22" s="243" t="s">
        <v>211</v>
      </c>
      <c r="B22" s="239" t="s">
        <v>212</v>
      </c>
      <c r="C22" s="239"/>
      <c r="D22" s="239"/>
      <c r="E22" s="239"/>
      <c r="F22" s="233" t="s">
        <v>112</v>
      </c>
      <c r="G22" s="233" t="s">
        <v>413</v>
      </c>
      <c r="H22" s="233" t="s">
        <v>246</v>
      </c>
    </row>
    <row r="23" spans="1:8" s="171" customFormat="1" ht="12.75">
      <c r="A23" s="243"/>
      <c r="B23" s="170" t="s">
        <v>108</v>
      </c>
      <c r="C23" s="170" t="s">
        <v>109</v>
      </c>
      <c r="D23" s="172" t="s">
        <v>110</v>
      </c>
      <c r="E23" s="170" t="s">
        <v>111</v>
      </c>
      <c r="F23" s="233"/>
      <c r="G23" s="233"/>
      <c r="H23" s="233"/>
    </row>
    <row r="24" spans="1:8" s="163" customFormat="1" ht="12.75">
      <c r="A24" s="138" t="s">
        <v>194</v>
      </c>
      <c r="B24" s="147">
        <v>2</v>
      </c>
      <c r="C24" s="147">
        <v>2</v>
      </c>
      <c r="D24" s="147">
        <v>2</v>
      </c>
      <c r="E24" s="147">
        <v>2</v>
      </c>
      <c r="F24" s="145" t="s">
        <v>228</v>
      </c>
      <c r="G24" s="145" t="s">
        <v>504</v>
      </c>
      <c r="H24" s="146" t="s">
        <v>195</v>
      </c>
    </row>
    <row r="25" spans="1:8" s="163" customFormat="1" ht="25.5">
      <c r="A25" s="138" t="s">
        <v>152</v>
      </c>
      <c r="B25" s="147">
        <f>(0.02*7.05/0.14)*(32.1+32)/32.1</f>
        <v>2.011148197596795</v>
      </c>
      <c r="C25" s="147">
        <f>B25</f>
        <v>2.011148197596795</v>
      </c>
      <c r="D25" s="147">
        <f>B25</f>
        <v>2.011148197596795</v>
      </c>
      <c r="E25" s="147">
        <f>B25</f>
        <v>2.011148197596795</v>
      </c>
      <c r="F25" s="145" t="s">
        <v>150</v>
      </c>
      <c r="G25" s="145"/>
      <c r="H25" s="146"/>
    </row>
    <row r="26" spans="1:8" s="163" customFormat="1" ht="12.75">
      <c r="A26" s="138" t="s">
        <v>194</v>
      </c>
      <c r="B26" s="147">
        <v>1.5</v>
      </c>
      <c r="C26" s="147">
        <v>1.5</v>
      </c>
      <c r="D26" s="147">
        <v>1.5</v>
      </c>
      <c r="E26" s="147">
        <v>1.5</v>
      </c>
      <c r="F26" s="145" t="s">
        <v>228</v>
      </c>
      <c r="G26" s="145" t="s">
        <v>505</v>
      </c>
      <c r="H26" s="146" t="s">
        <v>196</v>
      </c>
    </row>
    <row r="27" spans="1:8" s="163" customFormat="1" ht="25.5">
      <c r="A27" s="138" t="s">
        <v>152</v>
      </c>
      <c r="B27" s="147">
        <f>(0.015*7.05/0.14)*(32.1+32)/32.1</f>
        <v>1.5083611481975963</v>
      </c>
      <c r="C27" s="147">
        <f>B27</f>
        <v>1.5083611481975963</v>
      </c>
      <c r="D27" s="147">
        <f>B27</f>
        <v>1.5083611481975963</v>
      </c>
      <c r="E27" s="147">
        <f>B27</f>
        <v>1.5083611481975963</v>
      </c>
      <c r="F27" s="145" t="s">
        <v>150</v>
      </c>
      <c r="G27" s="145"/>
      <c r="H27" s="146"/>
    </row>
    <row r="28" spans="1:8" s="163" customFormat="1" ht="12.75">
      <c r="A28" s="138" t="s">
        <v>197</v>
      </c>
      <c r="B28" s="147">
        <v>0.96</v>
      </c>
      <c r="C28" s="147">
        <v>0.96</v>
      </c>
      <c r="D28" s="147">
        <v>0.96</v>
      </c>
      <c r="E28" s="147">
        <v>0.96</v>
      </c>
      <c r="F28" s="145" t="s">
        <v>496</v>
      </c>
      <c r="G28" s="145" t="s">
        <v>515</v>
      </c>
      <c r="H28" s="146" t="s">
        <v>195</v>
      </c>
    </row>
    <row r="29" spans="1:8" s="163" customFormat="1" ht="12.75">
      <c r="A29" s="174" t="s">
        <v>153</v>
      </c>
      <c r="B29" s="147">
        <f>0.96*(32.1+32)/32.1</f>
        <v>1.9170093457943922</v>
      </c>
      <c r="C29" s="147">
        <f>B29</f>
        <v>1.9170093457943922</v>
      </c>
      <c r="D29" s="147">
        <f>B29</f>
        <v>1.9170093457943922</v>
      </c>
      <c r="E29" s="147">
        <f>B29</f>
        <v>1.9170093457943922</v>
      </c>
      <c r="F29" s="145" t="s">
        <v>150</v>
      </c>
      <c r="G29" s="145"/>
      <c r="H29" s="146"/>
    </row>
    <row r="30" spans="1:8" s="163" customFormat="1" ht="12.75">
      <c r="A30" s="138" t="s">
        <v>197</v>
      </c>
      <c r="B30" s="147">
        <v>0.72</v>
      </c>
      <c r="C30" s="147">
        <v>0.72</v>
      </c>
      <c r="D30" s="147">
        <v>0.72</v>
      </c>
      <c r="E30" s="147">
        <v>0.72</v>
      </c>
      <c r="F30" s="145" t="s">
        <v>496</v>
      </c>
      <c r="G30" s="145" t="s">
        <v>516</v>
      </c>
      <c r="H30" s="146" t="s">
        <v>196</v>
      </c>
    </row>
    <row r="31" spans="1:8" s="163" customFormat="1" ht="12.75">
      <c r="A31" s="174" t="s">
        <v>153</v>
      </c>
      <c r="B31" s="147">
        <f>0.72*(32.1+32)/32.1</f>
        <v>1.437757009345794</v>
      </c>
      <c r="C31" s="147">
        <f>B31</f>
        <v>1.437757009345794</v>
      </c>
      <c r="D31" s="147">
        <f>B31</f>
        <v>1.437757009345794</v>
      </c>
      <c r="E31" s="147">
        <f>B31</f>
        <v>1.437757009345794</v>
      </c>
      <c r="F31" s="145" t="s">
        <v>150</v>
      </c>
      <c r="G31" s="145"/>
      <c r="H31" s="146"/>
    </row>
    <row r="32" spans="1:8" s="163" customFormat="1" ht="38.25">
      <c r="A32" s="138" t="s">
        <v>299</v>
      </c>
      <c r="B32" s="147">
        <v>1.92</v>
      </c>
      <c r="C32" s="147">
        <v>1.92</v>
      </c>
      <c r="D32" s="147">
        <v>1.92</v>
      </c>
      <c r="E32" s="147">
        <v>1.92</v>
      </c>
      <c r="F32" s="145" t="s">
        <v>150</v>
      </c>
      <c r="G32" s="145" t="s">
        <v>517</v>
      </c>
      <c r="H32" s="168" t="s">
        <v>199</v>
      </c>
    </row>
    <row r="33" spans="1:8" s="163" customFormat="1" ht="51">
      <c r="A33" s="138" t="s">
        <v>299</v>
      </c>
      <c r="B33" s="147">
        <v>1.57</v>
      </c>
      <c r="C33" s="147">
        <v>1.57</v>
      </c>
      <c r="D33" s="147">
        <v>1.57</v>
      </c>
      <c r="E33" s="147">
        <v>1.57</v>
      </c>
      <c r="F33" s="145" t="s">
        <v>150</v>
      </c>
      <c r="G33" s="145" t="s">
        <v>198</v>
      </c>
      <c r="H33" s="168" t="s">
        <v>200</v>
      </c>
    </row>
  </sheetData>
  <mergeCells count="13">
    <mergeCell ref="B22:E22"/>
    <mergeCell ref="F22:F23"/>
    <mergeCell ref="G22:G23"/>
    <mergeCell ref="H22:H23"/>
    <mergeCell ref="H16:H18"/>
    <mergeCell ref="A2:A3"/>
    <mergeCell ref="B2:E2"/>
    <mergeCell ref="F2:F3"/>
    <mergeCell ref="G2:G3"/>
    <mergeCell ref="H4:H15"/>
    <mergeCell ref="A20:H20"/>
    <mergeCell ref="H2:H3"/>
    <mergeCell ref="A22:A23"/>
  </mergeCells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&amp;C&amp;"Times New Roman,Bold"&amp;14Maine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workbookViewId="0" topLeftCell="A1">
      <selection activeCell="C34" sqref="C34"/>
    </sheetView>
  </sheetViews>
  <sheetFormatPr defaultColWidth="9.140625" defaultRowHeight="12.75"/>
  <cols>
    <col min="1" max="1" width="47.8515625" style="0" customWidth="1"/>
    <col min="2" max="5" width="10.7109375" style="0" customWidth="1"/>
    <col min="6" max="6" width="14.421875" style="0" bestFit="1" customWidth="1"/>
    <col min="7" max="7" width="23.57421875" style="0" customWidth="1"/>
    <col min="8" max="8" width="30.7109375" style="0" customWidth="1"/>
    <col min="9" max="9" width="17.28125" style="0" customWidth="1"/>
    <col min="10" max="15" width="40.7109375" style="0" customWidth="1"/>
  </cols>
  <sheetData>
    <row r="2" spans="1:8" s="120" customFormat="1" ht="15.75">
      <c r="A2" s="229" t="s">
        <v>211</v>
      </c>
      <c r="B2" s="231" t="s">
        <v>178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4.25">
      <c r="A3" s="230"/>
      <c r="B3" s="119" t="s">
        <v>187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15" customFormat="1" ht="12.75" customHeight="1">
      <c r="A4" s="116" t="s">
        <v>403</v>
      </c>
      <c r="B4" s="117">
        <v>0.2</v>
      </c>
      <c r="C4" s="117">
        <v>0.2</v>
      </c>
      <c r="D4" s="117">
        <v>0.2</v>
      </c>
      <c r="E4" s="117">
        <v>0.2</v>
      </c>
      <c r="F4" s="117" t="s">
        <v>410</v>
      </c>
      <c r="G4" s="117" t="s">
        <v>589</v>
      </c>
      <c r="H4" s="244" t="s">
        <v>407</v>
      </c>
    </row>
    <row r="5" spans="1:8" s="115" customFormat="1" ht="12.75" customHeight="1">
      <c r="A5" s="116" t="s">
        <v>404</v>
      </c>
      <c r="B5" s="117">
        <v>0.25</v>
      </c>
      <c r="C5" s="117">
        <v>0.25</v>
      </c>
      <c r="D5" s="117">
        <v>0.25</v>
      </c>
      <c r="E5" s="117">
        <v>0.25</v>
      </c>
      <c r="F5" s="117" t="s">
        <v>410</v>
      </c>
      <c r="G5" s="117" t="s">
        <v>589</v>
      </c>
      <c r="H5" s="244"/>
    </row>
    <row r="6" spans="1:8" s="115" customFormat="1" ht="12.75" customHeight="1">
      <c r="A6" s="116" t="s">
        <v>405</v>
      </c>
      <c r="B6" s="117">
        <v>0.38</v>
      </c>
      <c r="C6" s="117">
        <v>0.38</v>
      </c>
      <c r="D6" s="117">
        <v>0.38</v>
      </c>
      <c r="E6" s="117">
        <v>0.38</v>
      </c>
      <c r="F6" s="117" t="s">
        <v>410</v>
      </c>
      <c r="G6" s="117" t="s">
        <v>589</v>
      </c>
      <c r="H6" s="244"/>
    </row>
    <row r="7" spans="1:8" s="115" customFormat="1" ht="12.75" customHeight="1">
      <c r="A7" s="116" t="s">
        <v>406</v>
      </c>
      <c r="B7" s="117">
        <v>1</v>
      </c>
      <c r="C7" s="117">
        <v>1</v>
      </c>
      <c r="D7" s="117">
        <v>1</v>
      </c>
      <c r="E7" s="117">
        <v>1</v>
      </c>
      <c r="F7" s="117" t="s">
        <v>410</v>
      </c>
      <c r="G7" s="117" t="s">
        <v>589</v>
      </c>
      <c r="H7" s="244"/>
    </row>
    <row r="8" spans="1:8" s="115" customFormat="1" ht="12.75">
      <c r="A8" s="116" t="s">
        <v>289</v>
      </c>
      <c r="B8" s="118">
        <v>0.3</v>
      </c>
      <c r="C8" s="118" t="s">
        <v>114</v>
      </c>
      <c r="D8" s="118" t="s">
        <v>114</v>
      </c>
      <c r="E8" s="118" t="s">
        <v>114</v>
      </c>
      <c r="F8" s="117" t="s">
        <v>410</v>
      </c>
      <c r="G8" s="117" t="s">
        <v>604</v>
      </c>
      <c r="H8" s="244"/>
    </row>
    <row r="9" spans="1:8" s="115" customFormat="1" ht="12.75">
      <c r="A9" s="116" t="s">
        <v>290</v>
      </c>
      <c r="B9" s="118">
        <v>0.45</v>
      </c>
      <c r="C9" s="118" t="s">
        <v>114</v>
      </c>
      <c r="D9" s="118" t="s">
        <v>114</v>
      </c>
      <c r="E9" s="118" t="s">
        <v>114</v>
      </c>
      <c r="F9" s="117" t="s">
        <v>410</v>
      </c>
      <c r="G9" s="117" t="s">
        <v>604</v>
      </c>
      <c r="H9" s="244"/>
    </row>
    <row r="10" spans="1:8" s="115" customFormat="1" ht="12.75">
      <c r="A10" s="116" t="s">
        <v>291</v>
      </c>
      <c r="B10" s="118">
        <v>0.5</v>
      </c>
      <c r="C10" s="118" t="s">
        <v>114</v>
      </c>
      <c r="D10" s="118" t="s">
        <v>114</v>
      </c>
      <c r="E10" s="118" t="s">
        <v>114</v>
      </c>
      <c r="F10" s="117" t="s">
        <v>410</v>
      </c>
      <c r="G10" s="117" t="s">
        <v>604</v>
      </c>
      <c r="H10" s="244"/>
    </row>
    <row r="11" spans="1:8" s="115" customFormat="1" ht="12.75">
      <c r="A11" s="116" t="s">
        <v>292</v>
      </c>
      <c r="B11" s="118">
        <v>0.7</v>
      </c>
      <c r="C11" s="118" t="s">
        <v>114</v>
      </c>
      <c r="D11" s="118" t="s">
        <v>114</v>
      </c>
      <c r="E11" s="118" t="s">
        <v>114</v>
      </c>
      <c r="F11" s="117" t="s">
        <v>410</v>
      </c>
      <c r="G11" s="117" t="s">
        <v>604</v>
      </c>
      <c r="H11" s="244"/>
    </row>
    <row r="12" spans="1:8" s="115" customFormat="1" ht="12.75">
      <c r="A12" s="116" t="s">
        <v>293</v>
      </c>
      <c r="B12" s="118">
        <v>0.8</v>
      </c>
      <c r="C12" s="118" t="s">
        <v>114</v>
      </c>
      <c r="D12" s="118" t="s">
        <v>114</v>
      </c>
      <c r="E12" s="118" t="s">
        <v>114</v>
      </c>
      <c r="F12" s="117" t="s">
        <v>410</v>
      </c>
      <c r="G12" s="117" t="s">
        <v>604</v>
      </c>
      <c r="H12" s="244"/>
    </row>
    <row r="13" spans="1:8" s="115" customFormat="1" ht="12.75">
      <c r="A13" s="116" t="s">
        <v>294</v>
      </c>
      <c r="B13" s="118">
        <v>0.6</v>
      </c>
      <c r="C13" s="118" t="s">
        <v>114</v>
      </c>
      <c r="D13" s="118" t="s">
        <v>114</v>
      </c>
      <c r="E13" s="118" t="s">
        <v>114</v>
      </c>
      <c r="F13" s="117" t="s">
        <v>410</v>
      </c>
      <c r="G13" s="117" t="s">
        <v>604</v>
      </c>
      <c r="H13" s="244"/>
    </row>
    <row r="14" spans="1:8" s="115" customFormat="1" ht="12.75">
      <c r="A14" s="116" t="s">
        <v>295</v>
      </c>
      <c r="B14" s="118">
        <v>0.7</v>
      </c>
      <c r="C14" s="118" t="s">
        <v>114</v>
      </c>
      <c r="D14" s="118" t="s">
        <v>114</v>
      </c>
      <c r="E14" s="118" t="s">
        <v>114</v>
      </c>
      <c r="F14" s="117" t="s">
        <v>410</v>
      </c>
      <c r="G14" s="117" t="s">
        <v>604</v>
      </c>
      <c r="H14" s="244"/>
    </row>
    <row r="15" spans="1:8" s="115" customFormat="1" ht="12.75">
      <c r="A15" s="116" t="s">
        <v>296</v>
      </c>
      <c r="B15" s="118">
        <v>1.5</v>
      </c>
      <c r="C15" s="118" t="s">
        <v>114</v>
      </c>
      <c r="D15" s="118" t="s">
        <v>114</v>
      </c>
      <c r="E15" s="118" t="s">
        <v>114</v>
      </c>
      <c r="F15" s="117" t="s">
        <v>410</v>
      </c>
      <c r="G15" s="117" t="s">
        <v>604</v>
      </c>
      <c r="H15" s="244"/>
    </row>
    <row r="16" spans="1:8" s="115" customFormat="1" ht="12.75">
      <c r="A16" s="116" t="s">
        <v>297</v>
      </c>
      <c r="B16" s="118">
        <v>0.7</v>
      </c>
      <c r="C16" s="118" t="s">
        <v>114</v>
      </c>
      <c r="D16" s="118" t="s">
        <v>114</v>
      </c>
      <c r="E16" s="118" t="s">
        <v>114</v>
      </c>
      <c r="F16" s="117" t="s">
        <v>410</v>
      </c>
      <c r="G16" s="117" t="s">
        <v>604</v>
      </c>
      <c r="H16" s="244"/>
    </row>
    <row r="17" spans="1:8" s="115" customFormat="1" ht="12.75">
      <c r="A17" s="116" t="s">
        <v>298</v>
      </c>
      <c r="B17" s="118">
        <v>0.99</v>
      </c>
      <c r="C17" s="118" t="s">
        <v>114</v>
      </c>
      <c r="D17" s="118" t="s">
        <v>114</v>
      </c>
      <c r="E17" s="118" t="s">
        <v>114</v>
      </c>
      <c r="F17" s="117" t="s">
        <v>410</v>
      </c>
      <c r="G17" s="117" t="s">
        <v>604</v>
      </c>
      <c r="H17" s="244"/>
    </row>
    <row r="18" spans="1:8" s="115" customFormat="1" ht="12.75">
      <c r="A18" s="116" t="s">
        <v>188</v>
      </c>
      <c r="B18" s="118" t="s">
        <v>114</v>
      </c>
      <c r="C18" s="118">
        <v>0.65</v>
      </c>
      <c r="D18" s="118" t="s">
        <v>114</v>
      </c>
      <c r="E18" s="118" t="s">
        <v>114</v>
      </c>
      <c r="F18" s="117" t="s">
        <v>410</v>
      </c>
      <c r="G18" s="117" t="s">
        <v>606</v>
      </c>
      <c r="H18" s="244"/>
    </row>
    <row r="19" spans="1:8" s="115" customFormat="1" ht="12.75">
      <c r="A19" s="116" t="s">
        <v>189</v>
      </c>
      <c r="B19" s="118" t="s">
        <v>114</v>
      </c>
      <c r="C19" s="117">
        <v>0.2</v>
      </c>
      <c r="D19" s="118" t="s">
        <v>114</v>
      </c>
      <c r="E19" s="118" t="s">
        <v>114</v>
      </c>
      <c r="F19" s="117" t="s">
        <v>410</v>
      </c>
      <c r="G19" s="117" t="s">
        <v>191</v>
      </c>
      <c r="H19" s="244"/>
    </row>
    <row r="20" spans="1:8" s="115" customFormat="1" ht="12.75">
      <c r="A20" s="116" t="s">
        <v>190</v>
      </c>
      <c r="B20" s="118" t="s">
        <v>114</v>
      </c>
      <c r="C20" s="117">
        <v>0.25</v>
      </c>
      <c r="D20" s="118" t="s">
        <v>114</v>
      </c>
      <c r="E20" s="118" t="s">
        <v>114</v>
      </c>
      <c r="F20" s="117" t="s">
        <v>410</v>
      </c>
      <c r="G20" s="117" t="s">
        <v>191</v>
      </c>
      <c r="H20" s="244"/>
    </row>
    <row r="21" spans="1:8" s="115" customFormat="1" ht="12.75">
      <c r="A21" s="116" t="s">
        <v>171</v>
      </c>
      <c r="B21" s="118"/>
      <c r="C21" s="118"/>
      <c r="D21" s="118"/>
      <c r="E21" s="118"/>
      <c r="F21" s="117"/>
      <c r="G21" s="117" t="s">
        <v>170</v>
      </c>
      <c r="H21" s="244"/>
    </row>
    <row r="22" spans="1:8" s="115" customFormat="1" ht="12.75">
      <c r="A22" s="164" t="s">
        <v>128</v>
      </c>
      <c r="B22" s="118" t="s">
        <v>114</v>
      </c>
      <c r="C22" s="118" t="s">
        <v>114</v>
      </c>
      <c r="D22" s="118">
        <f>0.9*20/140</f>
        <v>0.12857142857142856</v>
      </c>
      <c r="E22" s="118">
        <f>0.9*20/140</f>
        <v>0.12857142857142856</v>
      </c>
      <c r="F22" s="117" t="s">
        <v>410</v>
      </c>
      <c r="G22" s="117"/>
      <c r="H22" s="244"/>
    </row>
    <row r="23" spans="1:8" s="115" customFormat="1" ht="12.75">
      <c r="A23" s="164" t="s">
        <v>627</v>
      </c>
      <c r="B23" s="118" t="s">
        <v>114</v>
      </c>
      <c r="C23" s="118" t="s">
        <v>114</v>
      </c>
      <c r="D23" s="118">
        <f>0.9*100/1000</f>
        <v>0.09</v>
      </c>
      <c r="E23" s="118">
        <f>0.9*100/1000</f>
        <v>0.09</v>
      </c>
      <c r="F23" s="117" t="s">
        <v>410</v>
      </c>
      <c r="G23" s="117"/>
      <c r="H23" s="244"/>
    </row>
    <row r="24" spans="1:8" s="115" customFormat="1" ht="14.25">
      <c r="A24" s="116" t="s">
        <v>360</v>
      </c>
      <c r="B24" s="118">
        <v>42</v>
      </c>
      <c r="C24" s="118">
        <v>42</v>
      </c>
      <c r="D24" s="118">
        <v>42</v>
      </c>
      <c r="E24" s="118">
        <v>42</v>
      </c>
      <c r="F24" s="117" t="s">
        <v>396</v>
      </c>
      <c r="G24" s="117" t="s">
        <v>607</v>
      </c>
      <c r="H24" s="244"/>
    </row>
    <row r="25" spans="1:8" s="115" customFormat="1" ht="12.75">
      <c r="A25" s="116" t="s">
        <v>301</v>
      </c>
      <c r="B25" s="118">
        <v>65</v>
      </c>
      <c r="C25" s="118">
        <v>65</v>
      </c>
      <c r="D25" s="118">
        <v>65</v>
      </c>
      <c r="E25" s="118">
        <v>65</v>
      </c>
      <c r="F25" s="117" t="s">
        <v>300</v>
      </c>
      <c r="G25" s="117" t="s">
        <v>607</v>
      </c>
      <c r="H25" s="244"/>
    </row>
    <row r="27" ht="15.75">
      <c r="A27" s="166" t="s">
        <v>192</v>
      </c>
    </row>
    <row r="28" spans="1:8" s="120" customFormat="1" ht="14.25">
      <c r="A28" s="232" t="s">
        <v>211</v>
      </c>
      <c r="B28" s="231" t="s">
        <v>212</v>
      </c>
      <c r="C28" s="231"/>
      <c r="D28" s="231"/>
      <c r="E28" s="231"/>
      <c r="F28" s="228" t="s">
        <v>112</v>
      </c>
      <c r="G28" s="228" t="s">
        <v>413</v>
      </c>
      <c r="H28" s="228" t="s">
        <v>246</v>
      </c>
    </row>
    <row r="29" spans="1:8" s="120" customFormat="1" ht="12.75">
      <c r="A29" s="232"/>
      <c r="B29" s="119" t="s">
        <v>108</v>
      </c>
      <c r="C29" s="119" t="s">
        <v>109</v>
      </c>
      <c r="D29" s="121" t="s">
        <v>110</v>
      </c>
      <c r="E29" s="119" t="s">
        <v>111</v>
      </c>
      <c r="F29" s="228"/>
      <c r="G29" s="228"/>
      <c r="H29" s="228"/>
    </row>
    <row r="30" spans="1:8" s="115" customFormat="1" ht="12.75">
      <c r="A30" s="124" t="s">
        <v>302</v>
      </c>
      <c r="B30" s="118">
        <v>0.3</v>
      </c>
      <c r="C30" s="118">
        <v>0.3</v>
      </c>
      <c r="D30" s="118">
        <v>0.3</v>
      </c>
      <c r="E30" s="118">
        <v>0.3</v>
      </c>
      <c r="F30" s="117" t="s">
        <v>228</v>
      </c>
      <c r="G30" s="117" t="s">
        <v>578</v>
      </c>
      <c r="H30" s="123"/>
    </row>
    <row r="31" spans="1:8" s="115" customFormat="1" ht="12.75">
      <c r="A31" s="124" t="s">
        <v>303</v>
      </c>
      <c r="B31" s="118">
        <v>0.3</v>
      </c>
      <c r="C31" s="118">
        <v>0.3</v>
      </c>
      <c r="D31" s="118">
        <v>0.3</v>
      </c>
      <c r="E31" s="118">
        <v>0.3</v>
      </c>
      <c r="F31" s="117" t="s">
        <v>228</v>
      </c>
      <c r="G31" s="117" t="s">
        <v>304</v>
      </c>
      <c r="H31" s="123"/>
    </row>
    <row r="32" spans="1:8" s="115" customFormat="1" ht="12.75">
      <c r="A32" s="180" t="s">
        <v>152</v>
      </c>
      <c r="B32" s="147">
        <f>(0.003*7.05/0.14)*(32.1+32)/32.1</f>
        <v>0.3016722296395193</v>
      </c>
      <c r="C32" s="147">
        <f>B32</f>
        <v>0.3016722296395193</v>
      </c>
      <c r="D32" s="147">
        <f>B32</f>
        <v>0.3016722296395193</v>
      </c>
      <c r="E32" s="147">
        <f>B32</f>
        <v>0.3016722296395193</v>
      </c>
      <c r="F32" s="145" t="s">
        <v>150</v>
      </c>
      <c r="G32" s="117"/>
      <c r="H32" s="123"/>
    </row>
    <row r="33" spans="1:8" s="115" customFormat="1" ht="12.75">
      <c r="A33" s="124" t="s">
        <v>305</v>
      </c>
      <c r="B33" s="118">
        <v>2</v>
      </c>
      <c r="C33" s="118">
        <v>2</v>
      </c>
      <c r="D33" s="118">
        <v>2</v>
      </c>
      <c r="E33" s="118">
        <v>2</v>
      </c>
      <c r="F33" s="117" t="s">
        <v>228</v>
      </c>
      <c r="G33" s="117" t="s">
        <v>578</v>
      </c>
      <c r="H33" s="123"/>
    </row>
    <row r="34" spans="1:8" s="115" customFormat="1" ht="12.75">
      <c r="A34" s="180" t="s">
        <v>172</v>
      </c>
      <c r="B34" s="147">
        <f>(0.02*7.05/0.14)*(32.1+32)/32.1</f>
        <v>2.011148197596795</v>
      </c>
      <c r="C34" s="118">
        <f>B34</f>
        <v>2.011148197596795</v>
      </c>
      <c r="D34" s="118">
        <f>B34</f>
        <v>2.011148197596795</v>
      </c>
      <c r="E34" s="118">
        <f>B34</f>
        <v>2.011148197596795</v>
      </c>
      <c r="F34" s="145" t="s">
        <v>150</v>
      </c>
      <c r="G34" s="117"/>
      <c r="H34" s="179"/>
    </row>
    <row r="35" spans="1:8" s="115" customFormat="1" ht="38.25">
      <c r="A35" s="138" t="s">
        <v>306</v>
      </c>
      <c r="B35" s="139">
        <v>3.5</v>
      </c>
      <c r="C35" s="139">
        <v>3.5</v>
      </c>
      <c r="D35" s="139" t="s">
        <v>114</v>
      </c>
      <c r="E35" s="139" t="s">
        <v>114</v>
      </c>
      <c r="F35" s="140" t="s">
        <v>410</v>
      </c>
      <c r="G35" s="140" t="s">
        <v>578</v>
      </c>
      <c r="H35" s="137" t="s">
        <v>1098</v>
      </c>
    </row>
    <row r="36" spans="1:8" s="115" customFormat="1" ht="12.75">
      <c r="A36" s="138"/>
      <c r="B36" s="139"/>
      <c r="C36" s="139"/>
      <c r="D36" s="139"/>
      <c r="E36" s="139"/>
      <c r="F36" s="140"/>
      <c r="G36" s="140"/>
      <c r="H36" s="137"/>
    </row>
    <row r="37" spans="1:8" s="115" customFormat="1" ht="12.75">
      <c r="A37" s="124" t="s">
        <v>307</v>
      </c>
      <c r="B37" s="118">
        <v>1</v>
      </c>
      <c r="C37" s="118">
        <v>1</v>
      </c>
      <c r="D37" s="118">
        <v>1</v>
      </c>
      <c r="E37" s="118">
        <v>1</v>
      </c>
      <c r="F37" s="117" t="s">
        <v>228</v>
      </c>
      <c r="G37" s="117" t="s">
        <v>579</v>
      </c>
      <c r="H37" s="123"/>
    </row>
    <row r="38" spans="1:8" s="115" customFormat="1" ht="12.75">
      <c r="A38" s="180" t="s">
        <v>172</v>
      </c>
      <c r="B38" s="147">
        <f>(0.01*7.05/0.14)*(32.1+32)/32.1</f>
        <v>1.0055740987983974</v>
      </c>
      <c r="C38" s="118">
        <f>B38</f>
        <v>1.0055740987983974</v>
      </c>
      <c r="D38" s="118">
        <f>B38</f>
        <v>1.0055740987983974</v>
      </c>
      <c r="E38" s="118">
        <f>B38</f>
        <v>1.0055740987983974</v>
      </c>
      <c r="F38" s="145" t="s">
        <v>150</v>
      </c>
      <c r="G38" s="117"/>
      <c r="H38" s="123"/>
    </row>
    <row r="39" spans="1:8" s="115" customFormat="1" ht="12.75">
      <c r="A39" s="124" t="s">
        <v>308</v>
      </c>
      <c r="B39" s="118">
        <v>1</v>
      </c>
      <c r="C39" s="118">
        <v>1</v>
      </c>
      <c r="D39" s="118">
        <v>1</v>
      </c>
      <c r="E39" s="118">
        <v>1</v>
      </c>
      <c r="F39" s="117" t="s">
        <v>228</v>
      </c>
      <c r="G39" s="117" t="s">
        <v>579</v>
      </c>
      <c r="H39" s="123"/>
    </row>
    <row r="40" spans="1:8" s="115" customFormat="1" ht="12.75">
      <c r="A40" s="167" t="s">
        <v>130</v>
      </c>
      <c r="B40" s="126">
        <f>(1/100)/0.014*(32.1+32)/32.1</f>
        <v>1.4263462394303514</v>
      </c>
      <c r="C40" s="126">
        <f>B40</f>
        <v>1.4263462394303514</v>
      </c>
      <c r="D40" s="126">
        <f>B40</f>
        <v>1.4263462394303514</v>
      </c>
      <c r="E40" s="126">
        <f>B40</f>
        <v>1.4263462394303514</v>
      </c>
      <c r="F40" s="117" t="s">
        <v>150</v>
      </c>
      <c r="G40" s="117"/>
      <c r="H40" s="123"/>
    </row>
    <row r="41" spans="1:8" s="122" customFormat="1" ht="38.25">
      <c r="A41" s="141" t="s">
        <v>308</v>
      </c>
      <c r="B41" s="139">
        <v>3.5</v>
      </c>
      <c r="C41" s="139" t="s">
        <v>114</v>
      </c>
      <c r="D41" s="139" t="s">
        <v>114</v>
      </c>
      <c r="E41" s="139" t="s">
        <v>114</v>
      </c>
      <c r="F41" s="140" t="s">
        <v>150</v>
      </c>
      <c r="G41" s="140" t="s">
        <v>583</v>
      </c>
      <c r="H41" s="136" t="s">
        <v>309</v>
      </c>
    </row>
    <row r="42" ht="12.75">
      <c r="A42" s="115" t="s">
        <v>311</v>
      </c>
    </row>
    <row r="43" ht="12.75">
      <c r="A43" s="115" t="s">
        <v>312</v>
      </c>
    </row>
    <row r="44" ht="12.75">
      <c r="A44" s="115" t="s">
        <v>313</v>
      </c>
    </row>
    <row r="45" ht="12.75">
      <c r="A45" s="115" t="s">
        <v>314</v>
      </c>
    </row>
    <row r="46" ht="12.75">
      <c r="A46" s="115" t="s">
        <v>315</v>
      </c>
    </row>
    <row r="47" ht="12.75">
      <c r="A47" s="115" t="s">
        <v>316</v>
      </c>
    </row>
  </sheetData>
  <mergeCells count="11">
    <mergeCell ref="A2:A3"/>
    <mergeCell ref="A28:A29"/>
    <mergeCell ref="B28:E28"/>
    <mergeCell ref="F28:F29"/>
    <mergeCell ref="B2:E2"/>
    <mergeCell ref="F2:F3"/>
    <mergeCell ref="G2:G3"/>
    <mergeCell ref="H2:H3"/>
    <mergeCell ref="H28:H29"/>
    <mergeCell ref="H4:H25"/>
    <mergeCell ref="G28:G29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&amp;C&amp;"Times New Roman,Bold"&amp;14 Maryland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workbookViewId="0" topLeftCell="A1">
      <selection activeCell="C34" sqref="C34"/>
    </sheetView>
  </sheetViews>
  <sheetFormatPr defaultColWidth="9.140625" defaultRowHeight="12.75"/>
  <cols>
    <col min="1" max="1" width="53.00390625" style="0" customWidth="1"/>
    <col min="2" max="5" width="10.7109375" style="0" customWidth="1"/>
    <col min="6" max="6" width="23.421875" style="0" bestFit="1" customWidth="1"/>
    <col min="7" max="7" width="17.7109375" style="0" bestFit="1" customWidth="1"/>
    <col min="8" max="8" width="21.00390625" style="0" bestFit="1" customWidth="1"/>
    <col min="9" max="9" width="21.00390625" style="0" customWidth="1"/>
    <col min="10" max="15" width="40.7109375" style="0" customWidth="1"/>
  </cols>
  <sheetData>
    <row r="2" spans="1:8" s="120" customFormat="1" ht="15.75">
      <c r="A2" s="229" t="s">
        <v>211</v>
      </c>
      <c r="B2" s="231" t="s">
        <v>178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15" customFormat="1" ht="12.75">
      <c r="A4" s="116" t="s">
        <v>376</v>
      </c>
      <c r="B4" s="118">
        <v>0.2</v>
      </c>
      <c r="C4" s="118">
        <v>0.2</v>
      </c>
      <c r="D4" s="118" t="s">
        <v>114</v>
      </c>
      <c r="E4" s="118" t="s">
        <v>114</v>
      </c>
      <c r="F4" s="117" t="s">
        <v>410</v>
      </c>
      <c r="G4" s="117" t="s">
        <v>377</v>
      </c>
      <c r="H4" s="123" t="s">
        <v>378</v>
      </c>
    </row>
    <row r="5" spans="1:8" s="115" customFormat="1" ht="15.75">
      <c r="A5" s="116" t="s">
        <v>379</v>
      </c>
      <c r="B5" s="118" t="s">
        <v>114</v>
      </c>
      <c r="C5" s="118">
        <v>0.3</v>
      </c>
      <c r="D5" s="118" t="s">
        <v>114</v>
      </c>
      <c r="E5" s="118" t="s">
        <v>114</v>
      </c>
      <c r="F5" s="117" t="s">
        <v>410</v>
      </c>
      <c r="G5" s="117" t="s">
        <v>377</v>
      </c>
      <c r="H5" s="123" t="s">
        <v>378</v>
      </c>
    </row>
    <row r="6" spans="1:8" s="115" customFormat="1" ht="15.75">
      <c r="A6" s="116" t="s">
        <v>380</v>
      </c>
      <c r="B6" s="118" t="s">
        <v>114</v>
      </c>
      <c r="C6" s="118">
        <v>0.4</v>
      </c>
      <c r="D6" s="118" t="s">
        <v>114</v>
      </c>
      <c r="E6" s="118" t="s">
        <v>114</v>
      </c>
      <c r="F6" s="117" t="s">
        <v>410</v>
      </c>
      <c r="G6" s="117" t="s">
        <v>377</v>
      </c>
      <c r="H6" s="123" t="s">
        <v>378</v>
      </c>
    </row>
    <row r="7" spans="1:8" s="115" customFormat="1" ht="12.75">
      <c r="A7" s="116" t="s">
        <v>381</v>
      </c>
      <c r="B7" s="118">
        <v>0.2</v>
      </c>
      <c r="C7" s="118" t="s">
        <v>114</v>
      </c>
      <c r="D7" s="118" t="s">
        <v>114</v>
      </c>
      <c r="E7" s="118" t="s">
        <v>114</v>
      </c>
      <c r="F7" s="117" t="s">
        <v>410</v>
      </c>
      <c r="G7" s="117" t="s">
        <v>377</v>
      </c>
      <c r="H7" s="123" t="s">
        <v>378</v>
      </c>
    </row>
    <row r="8" spans="1:8" s="115" customFormat="1" ht="12.75">
      <c r="A8" s="116" t="s">
        <v>382</v>
      </c>
      <c r="B8" s="118">
        <v>0.25</v>
      </c>
      <c r="C8" s="118" t="s">
        <v>114</v>
      </c>
      <c r="D8" s="118" t="s">
        <v>114</v>
      </c>
      <c r="E8" s="118" t="s">
        <v>114</v>
      </c>
      <c r="F8" s="117" t="s">
        <v>410</v>
      </c>
      <c r="G8" s="117" t="s">
        <v>377</v>
      </c>
      <c r="H8" s="123" t="s">
        <v>378</v>
      </c>
    </row>
    <row r="9" spans="1:8" s="115" customFormat="1" ht="12.75">
      <c r="A9" s="116" t="s">
        <v>383</v>
      </c>
      <c r="B9" s="118">
        <v>0.28</v>
      </c>
      <c r="C9" s="118" t="s">
        <v>114</v>
      </c>
      <c r="D9" s="118" t="s">
        <v>114</v>
      </c>
      <c r="E9" s="118" t="s">
        <v>114</v>
      </c>
      <c r="F9" s="117" t="s">
        <v>410</v>
      </c>
      <c r="G9" s="117" t="s">
        <v>377</v>
      </c>
      <c r="H9" s="123" t="s">
        <v>378</v>
      </c>
    </row>
    <row r="10" spans="1:8" s="115" customFormat="1" ht="12.75">
      <c r="A10" s="116" t="s">
        <v>384</v>
      </c>
      <c r="B10" s="118">
        <v>0.33</v>
      </c>
      <c r="C10" s="118">
        <v>0.33</v>
      </c>
      <c r="D10" s="118" t="s">
        <v>114</v>
      </c>
      <c r="E10" s="118" t="s">
        <v>114</v>
      </c>
      <c r="F10" s="117" t="s">
        <v>410</v>
      </c>
      <c r="G10" s="117" t="s">
        <v>377</v>
      </c>
      <c r="H10" s="123" t="s">
        <v>378</v>
      </c>
    </row>
    <row r="11" spans="1:8" s="115" customFormat="1" ht="12.75">
      <c r="A11" s="116" t="s">
        <v>385</v>
      </c>
      <c r="B11" s="118">
        <v>0.38</v>
      </c>
      <c r="C11" s="118">
        <v>0.38</v>
      </c>
      <c r="D11" s="118" t="s">
        <v>114</v>
      </c>
      <c r="E11" s="118" t="s">
        <v>114</v>
      </c>
      <c r="F11" s="117" t="s">
        <v>410</v>
      </c>
      <c r="G11" s="117" t="s">
        <v>377</v>
      </c>
      <c r="H11" s="123" t="s">
        <v>378</v>
      </c>
    </row>
    <row r="12" spans="1:8" s="115" customFormat="1" ht="12.75">
      <c r="A12" s="116" t="s">
        <v>386</v>
      </c>
      <c r="B12" s="118">
        <v>0.45</v>
      </c>
      <c r="C12" s="118">
        <v>0.45</v>
      </c>
      <c r="D12" s="118" t="s">
        <v>114</v>
      </c>
      <c r="E12" s="118" t="s">
        <v>114</v>
      </c>
      <c r="F12" s="117" t="s">
        <v>410</v>
      </c>
      <c r="G12" s="117" t="s">
        <v>377</v>
      </c>
      <c r="H12" s="123" t="s">
        <v>378</v>
      </c>
    </row>
    <row r="13" spans="1:8" s="115" customFormat="1" ht="12.75">
      <c r="A13" s="116" t="s">
        <v>387</v>
      </c>
      <c r="B13" s="118">
        <v>0.1</v>
      </c>
      <c r="C13" s="118">
        <v>0.1</v>
      </c>
      <c r="D13" s="118">
        <v>0.1</v>
      </c>
      <c r="E13" s="118">
        <v>0.1</v>
      </c>
      <c r="F13" s="117" t="s">
        <v>410</v>
      </c>
      <c r="G13" s="117" t="s">
        <v>388</v>
      </c>
      <c r="H13" s="123" t="s">
        <v>378</v>
      </c>
    </row>
    <row r="14" spans="1:8" s="115" customFormat="1" ht="12.75">
      <c r="A14" s="116" t="s">
        <v>389</v>
      </c>
      <c r="B14" s="118">
        <v>0.2</v>
      </c>
      <c r="C14" s="118">
        <v>0.2</v>
      </c>
      <c r="D14" s="118">
        <v>0.2</v>
      </c>
      <c r="E14" s="118">
        <v>0.2</v>
      </c>
      <c r="F14" s="117" t="s">
        <v>410</v>
      </c>
      <c r="G14" s="117" t="s">
        <v>388</v>
      </c>
      <c r="H14" s="123" t="s">
        <v>378</v>
      </c>
    </row>
    <row r="15" spans="1:8" s="115" customFormat="1" ht="12.75">
      <c r="A15" s="116" t="s">
        <v>390</v>
      </c>
      <c r="B15" s="118" t="s">
        <v>114</v>
      </c>
      <c r="C15" s="118" t="s">
        <v>114</v>
      </c>
      <c r="D15" s="118">
        <v>0.1</v>
      </c>
      <c r="E15" s="118" t="s">
        <v>114</v>
      </c>
      <c r="F15" s="117" t="s">
        <v>410</v>
      </c>
      <c r="G15" s="117" t="s">
        <v>391</v>
      </c>
      <c r="H15" s="123" t="s">
        <v>378</v>
      </c>
    </row>
    <row r="16" spans="1:8" s="115" customFormat="1" ht="12.75">
      <c r="A16" s="116" t="s">
        <v>392</v>
      </c>
      <c r="B16" s="118" t="s">
        <v>114</v>
      </c>
      <c r="C16" s="118" t="s">
        <v>114</v>
      </c>
      <c r="D16" s="118">
        <v>0.12</v>
      </c>
      <c r="E16" s="118" t="s">
        <v>114</v>
      </c>
      <c r="F16" s="117" t="s">
        <v>410</v>
      </c>
      <c r="G16" s="117" t="s">
        <v>391</v>
      </c>
      <c r="H16" s="123" t="s">
        <v>378</v>
      </c>
    </row>
    <row r="17" spans="1:8" s="115" customFormat="1" ht="15.75">
      <c r="A17" s="116" t="s">
        <v>1118</v>
      </c>
      <c r="B17" s="118" t="s">
        <v>114</v>
      </c>
      <c r="C17" s="118" t="s">
        <v>114</v>
      </c>
      <c r="D17" s="118">
        <v>0.3</v>
      </c>
      <c r="E17" s="118" t="s">
        <v>114</v>
      </c>
      <c r="F17" s="117" t="s">
        <v>410</v>
      </c>
      <c r="G17" s="117" t="s">
        <v>391</v>
      </c>
      <c r="H17" s="123" t="s">
        <v>378</v>
      </c>
    </row>
    <row r="18" spans="1:8" s="115" customFormat="1" ht="12.75">
      <c r="A18" s="116" t="s">
        <v>393</v>
      </c>
      <c r="B18" s="118" t="s">
        <v>114</v>
      </c>
      <c r="C18" s="118" t="s">
        <v>114</v>
      </c>
      <c r="D18" s="118">
        <v>0.43</v>
      </c>
      <c r="E18" s="118" t="s">
        <v>114</v>
      </c>
      <c r="F18" s="117" t="s">
        <v>410</v>
      </c>
      <c r="G18" s="117" t="s">
        <v>391</v>
      </c>
      <c r="H18" s="123" t="s">
        <v>378</v>
      </c>
    </row>
    <row r="19" spans="1:8" s="115" customFormat="1" ht="12.75">
      <c r="A19" s="116" t="s">
        <v>1120</v>
      </c>
      <c r="B19" s="118"/>
      <c r="C19" s="118"/>
      <c r="D19" s="118"/>
      <c r="E19" s="118"/>
      <c r="F19" s="117"/>
      <c r="G19" s="117" t="s">
        <v>186</v>
      </c>
      <c r="H19" s="123" t="s">
        <v>378</v>
      </c>
    </row>
    <row r="20" spans="1:8" s="115" customFormat="1" ht="12.75">
      <c r="A20" s="164" t="s">
        <v>1121</v>
      </c>
      <c r="B20" s="118" t="s">
        <v>114</v>
      </c>
      <c r="C20" s="118" t="s">
        <v>114</v>
      </c>
      <c r="D20" s="118" t="s">
        <v>114</v>
      </c>
      <c r="E20" s="118">
        <f>0.9*20/140</f>
        <v>0.12857142857142856</v>
      </c>
      <c r="F20" s="117" t="s">
        <v>410</v>
      </c>
      <c r="G20" s="117"/>
      <c r="H20" s="123"/>
    </row>
    <row r="21" spans="1:8" s="115" customFormat="1" ht="12.75">
      <c r="A21" s="164" t="s">
        <v>628</v>
      </c>
      <c r="B21" s="118" t="s">
        <v>114</v>
      </c>
      <c r="C21" s="118" t="s">
        <v>114</v>
      </c>
      <c r="D21" s="118" t="s">
        <v>114</v>
      </c>
      <c r="E21" s="118">
        <f>0.9*100/1000</f>
        <v>0.09</v>
      </c>
      <c r="F21" s="117" t="s">
        <v>410</v>
      </c>
      <c r="G21" s="117"/>
      <c r="H21" s="123"/>
    </row>
    <row r="22" spans="1:8" s="163" customFormat="1" ht="25.5">
      <c r="A22" s="141" t="s">
        <v>1116</v>
      </c>
      <c r="B22" s="147"/>
      <c r="C22" s="147"/>
      <c r="D22" s="147"/>
      <c r="E22" s="147"/>
      <c r="F22" s="145"/>
      <c r="G22" s="140" t="s">
        <v>1113</v>
      </c>
      <c r="H22" s="146"/>
    </row>
    <row r="23" spans="1:8" s="163" customFormat="1" ht="12.75">
      <c r="A23" s="174" t="s">
        <v>981</v>
      </c>
      <c r="B23" s="118" t="s">
        <v>114</v>
      </c>
      <c r="C23" s="118" t="s">
        <v>114</v>
      </c>
      <c r="D23" s="118" t="s">
        <v>114</v>
      </c>
      <c r="E23" s="185">
        <v>0.035</v>
      </c>
      <c r="F23" s="117" t="s">
        <v>410</v>
      </c>
      <c r="G23" s="145"/>
      <c r="H23" s="146"/>
    </row>
    <row r="24" spans="1:8" s="115" customFormat="1" ht="12.75">
      <c r="A24" s="164" t="s">
        <v>1114</v>
      </c>
      <c r="B24" s="118" t="s">
        <v>114</v>
      </c>
      <c r="C24" s="118" t="s">
        <v>114</v>
      </c>
      <c r="D24" s="118" t="s">
        <v>114</v>
      </c>
      <c r="E24" s="186">
        <v>0.15</v>
      </c>
      <c r="F24" s="117" t="s">
        <v>410</v>
      </c>
      <c r="G24" s="117"/>
      <c r="H24" s="123"/>
    </row>
    <row r="25" spans="1:8" s="115" customFormat="1" ht="14.25">
      <c r="A25" s="116" t="s">
        <v>394</v>
      </c>
      <c r="B25" s="127">
        <v>42</v>
      </c>
      <c r="C25" s="127">
        <v>42</v>
      </c>
      <c r="D25" s="127">
        <v>42</v>
      </c>
      <c r="E25" s="127">
        <v>42</v>
      </c>
      <c r="F25" s="117" t="s">
        <v>396</v>
      </c>
      <c r="G25" s="117" t="s">
        <v>395</v>
      </c>
      <c r="H25" s="123" t="s">
        <v>378</v>
      </c>
    </row>
    <row r="26" spans="1:8" s="115" customFormat="1" ht="14.25">
      <c r="A26" s="116" t="s">
        <v>397</v>
      </c>
      <c r="B26" s="127">
        <v>65</v>
      </c>
      <c r="C26" s="127">
        <v>65</v>
      </c>
      <c r="D26" s="127">
        <v>65</v>
      </c>
      <c r="E26" s="127">
        <v>65</v>
      </c>
      <c r="F26" s="117" t="s">
        <v>396</v>
      </c>
      <c r="G26" s="117" t="s">
        <v>395</v>
      </c>
      <c r="H26" s="123" t="s">
        <v>378</v>
      </c>
    </row>
    <row r="27" spans="1:8" s="115" customFormat="1" ht="14.25">
      <c r="A27" s="116" t="s">
        <v>398</v>
      </c>
      <c r="B27" s="127">
        <v>50</v>
      </c>
      <c r="C27" s="127">
        <v>50</v>
      </c>
      <c r="D27" s="127">
        <v>50</v>
      </c>
      <c r="E27" s="127">
        <v>50</v>
      </c>
      <c r="F27" s="117" t="s">
        <v>396</v>
      </c>
      <c r="G27" s="117" t="s">
        <v>395</v>
      </c>
      <c r="H27" s="123" t="s">
        <v>378</v>
      </c>
    </row>
    <row r="28" spans="1:8" s="115" customFormat="1" ht="14.25">
      <c r="A28" s="116" t="s">
        <v>358</v>
      </c>
      <c r="B28" s="127">
        <v>65</v>
      </c>
      <c r="C28" s="127">
        <v>65</v>
      </c>
      <c r="D28" s="127">
        <v>65</v>
      </c>
      <c r="E28" s="127">
        <v>65</v>
      </c>
      <c r="F28" s="117" t="s">
        <v>396</v>
      </c>
      <c r="G28" s="117" t="s">
        <v>395</v>
      </c>
      <c r="H28" s="123" t="s">
        <v>378</v>
      </c>
    </row>
    <row r="29" spans="1:8" s="115" customFormat="1" ht="14.25">
      <c r="A29" s="116" t="s">
        <v>399</v>
      </c>
      <c r="B29" s="127">
        <v>100</v>
      </c>
      <c r="C29" s="127">
        <v>100</v>
      </c>
      <c r="D29" s="127">
        <v>100</v>
      </c>
      <c r="E29" s="127">
        <v>100</v>
      </c>
      <c r="F29" s="117" t="s">
        <v>396</v>
      </c>
      <c r="G29" s="117" t="s">
        <v>395</v>
      </c>
      <c r="H29" s="123" t="s">
        <v>378</v>
      </c>
    </row>
    <row r="31" ht="15.75">
      <c r="A31" s="166" t="s">
        <v>1117</v>
      </c>
    </row>
    <row r="32" ht="15.75">
      <c r="A32" s="166" t="s">
        <v>1119</v>
      </c>
    </row>
    <row r="33" spans="1:8" s="120" customFormat="1" ht="14.25">
      <c r="A33" s="232" t="s">
        <v>211</v>
      </c>
      <c r="B33" s="231" t="s">
        <v>212</v>
      </c>
      <c r="C33" s="231"/>
      <c r="D33" s="231"/>
      <c r="E33" s="231"/>
      <c r="F33" s="228" t="s">
        <v>112</v>
      </c>
      <c r="G33" s="228" t="s">
        <v>413</v>
      </c>
      <c r="H33" s="228" t="s">
        <v>246</v>
      </c>
    </row>
    <row r="34" spans="1:8" s="120" customFormat="1" ht="12.75">
      <c r="A34" s="232"/>
      <c r="B34" s="119" t="s">
        <v>108</v>
      </c>
      <c r="C34" s="119" t="s">
        <v>109</v>
      </c>
      <c r="D34" s="121" t="s">
        <v>110</v>
      </c>
      <c r="E34" s="119" t="s">
        <v>111</v>
      </c>
      <c r="F34" s="228"/>
      <c r="G34" s="228"/>
      <c r="H34" s="228"/>
    </row>
    <row r="35" spans="1:8" s="159" customFormat="1" ht="25.5">
      <c r="A35" s="138" t="s">
        <v>615</v>
      </c>
      <c r="B35" s="140">
        <f>2*1.21</f>
        <v>2.42</v>
      </c>
      <c r="C35" s="140">
        <f>2*1.21</f>
        <v>2.42</v>
      </c>
      <c r="D35" s="140">
        <f>2*1.21</f>
        <v>2.42</v>
      </c>
      <c r="E35" s="140">
        <f>2*1.21</f>
        <v>2.42</v>
      </c>
      <c r="F35" s="140" t="s">
        <v>610</v>
      </c>
      <c r="G35" s="140" t="s">
        <v>400</v>
      </c>
      <c r="H35" s="158" t="s">
        <v>235</v>
      </c>
    </row>
    <row r="36" spans="1:8" s="159" customFormat="1" ht="51">
      <c r="A36" s="138" t="s">
        <v>616</v>
      </c>
      <c r="B36" s="140">
        <f>2*0.55</f>
        <v>1.1</v>
      </c>
      <c r="C36" s="140">
        <f>2*0.55</f>
        <v>1.1</v>
      </c>
      <c r="D36" s="140">
        <f>2*0.55</f>
        <v>1.1</v>
      </c>
      <c r="E36" s="140">
        <f>2*0.55</f>
        <v>1.1</v>
      </c>
      <c r="F36" s="140" t="s">
        <v>610</v>
      </c>
      <c r="G36" s="140" t="s">
        <v>400</v>
      </c>
      <c r="H36" s="158" t="s">
        <v>235</v>
      </c>
    </row>
    <row r="37" spans="1:8" s="161" customFormat="1" ht="38.25">
      <c r="A37" s="141" t="s">
        <v>617</v>
      </c>
      <c r="B37" s="140">
        <f>2*0.28</f>
        <v>0.56</v>
      </c>
      <c r="C37" s="140">
        <f>2*0.28</f>
        <v>0.56</v>
      </c>
      <c r="D37" s="140">
        <f>2*0.28</f>
        <v>0.56</v>
      </c>
      <c r="E37" s="140">
        <f>2*0.28</f>
        <v>0.56</v>
      </c>
      <c r="F37" s="140" t="s">
        <v>610</v>
      </c>
      <c r="G37" s="140" t="s">
        <v>400</v>
      </c>
      <c r="H37" s="158" t="s">
        <v>235</v>
      </c>
    </row>
    <row r="38" spans="1:8" s="160" customFormat="1" ht="12.75">
      <c r="A38" s="143" t="s">
        <v>618</v>
      </c>
      <c r="B38" s="153">
        <f>2*0.17</f>
        <v>0.34</v>
      </c>
      <c r="C38" s="153">
        <f>2*0.17</f>
        <v>0.34</v>
      </c>
      <c r="D38" s="153">
        <f>2*0.17</f>
        <v>0.34</v>
      </c>
      <c r="E38" s="153">
        <f>2*0.17</f>
        <v>0.34</v>
      </c>
      <c r="F38" s="140" t="s">
        <v>610</v>
      </c>
      <c r="G38" s="140" t="s">
        <v>400</v>
      </c>
      <c r="H38" s="188" t="s">
        <v>235</v>
      </c>
    </row>
    <row r="39" spans="1:8" s="160" customFormat="1" ht="12.75">
      <c r="A39" s="143" t="s">
        <v>619</v>
      </c>
      <c r="B39" s="153">
        <f>2*1.21</f>
        <v>2.42</v>
      </c>
      <c r="C39" s="153">
        <f>2*1.21</f>
        <v>2.42</v>
      </c>
      <c r="D39" s="140" t="s">
        <v>114</v>
      </c>
      <c r="E39" s="140" t="s">
        <v>114</v>
      </c>
      <c r="F39" s="140" t="s">
        <v>610</v>
      </c>
      <c r="G39" s="153" t="s">
        <v>401</v>
      </c>
      <c r="H39" s="188" t="s">
        <v>235</v>
      </c>
    </row>
    <row r="40" spans="1:8" s="159" customFormat="1" ht="51">
      <c r="A40" s="138" t="s">
        <v>620</v>
      </c>
      <c r="B40" s="140">
        <f>2*0.55</f>
        <v>1.1</v>
      </c>
      <c r="C40" s="140" t="s">
        <v>114</v>
      </c>
      <c r="D40" s="140" t="s">
        <v>114</v>
      </c>
      <c r="E40" s="140" t="s">
        <v>114</v>
      </c>
      <c r="F40" s="145" t="s">
        <v>621</v>
      </c>
      <c r="G40" s="140" t="s">
        <v>401</v>
      </c>
      <c r="H40" s="140" t="s">
        <v>235</v>
      </c>
    </row>
    <row r="41" spans="1:8" s="160" customFormat="1" ht="12.75">
      <c r="A41" s="143" t="s">
        <v>622</v>
      </c>
      <c r="B41" s="153">
        <f>2*1.2</f>
        <v>2.4</v>
      </c>
      <c r="C41" s="153">
        <f>2*1.2</f>
        <v>2.4</v>
      </c>
      <c r="D41" s="140" t="s">
        <v>114</v>
      </c>
      <c r="E41" s="140" t="s">
        <v>114</v>
      </c>
      <c r="F41" s="140" t="s">
        <v>610</v>
      </c>
      <c r="G41" s="153" t="s">
        <v>783</v>
      </c>
      <c r="H41" s="140" t="s">
        <v>402</v>
      </c>
    </row>
    <row r="42" spans="1:8" s="163" customFormat="1" ht="25.5">
      <c r="A42" s="141" t="s">
        <v>1116</v>
      </c>
      <c r="B42" s="147"/>
      <c r="C42" s="147"/>
      <c r="D42" s="147"/>
      <c r="E42" s="147"/>
      <c r="F42" s="140"/>
      <c r="G42" s="140" t="s">
        <v>1113</v>
      </c>
      <c r="H42" s="146"/>
    </row>
    <row r="43" spans="1:8" s="163" customFormat="1" ht="12.75">
      <c r="A43" s="174" t="s">
        <v>981</v>
      </c>
      <c r="B43" s="139" t="s">
        <v>114</v>
      </c>
      <c r="C43" s="139" t="s">
        <v>114</v>
      </c>
      <c r="D43" s="139" t="s">
        <v>114</v>
      </c>
      <c r="E43" s="187">
        <v>0.0006</v>
      </c>
      <c r="F43" s="140" t="s">
        <v>610</v>
      </c>
      <c r="G43" s="145"/>
      <c r="H43" s="146"/>
    </row>
    <row r="44" spans="1:8" s="159" customFormat="1" ht="12.75">
      <c r="A44" s="189" t="s">
        <v>1115</v>
      </c>
      <c r="B44" s="139" t="s">
        <v>114</v>
      </c>
      <c r="C44" s="139" t="s">
        <v>114</v>
      </c>
      <c r="D44" s="139" t="s">
        <v>114</v>
      </c>
      <c r="E44" s="139">
        <f>2*0.0005*7.08/0.14</f>
        <v>0.050571428571428566</v>
      </c>
      <c r="F44" s="140" t="s">
        <v>610</v>
      </c>
      <c r="G44" s="140"/>
      <c r="H44" s="158"/>
    </row>
  </sheetData>
  <mergeCells count="10">
    <mergeCell ref="H2:H3"/>
    <mergeCell ref="A33:A34"/>
    <mergeCell ref="B33:E33"/>
    <mergeCell ref="F33:F34"/>
    <mergeCell ref="G33:G34"/>
    <mergeCell ref="H33:H34"/>
    <mergeCell ref="A2:A3"/>
    <mergeCell ref="B2:E2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&amp;C&amp;"Times New Roman,Bold"&amp;14Massachusetts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workbookViewId="0" topLeftCell="A19">
      <selection activeCell="C34" sqref="C34"/>
    </sheetView>
  </sheetViews>
  <sheetFormatPr defaultColWidth="9.140625" defaultRowHeight="12.75"/>
  <cols>
    <col min="1" max="1" width="58.8515625" style="169" bestFit="1" customWidth="1"/>
    <col min="2" max="5" width="10.7109375" style="0" customWidth="1"/>
    <col min="6" max="6" width="24.28125" style="0" bestFit="1" customWidth="1"/>
    <col min="7" max="7" width="18.7109375" style="0" bestFit="1" customWidth="1"/>
    <col min="8" max="8" width="21.00390625" style="0" bestFit="1" customWidth="1"/>
    <col min="9" max="9" width="21.00390625" style="0" customWidth="1"/>
    <col min="10" max="15" width="40.7109375" style="0" customWidth="1"/>
  </cols>
  <sheetData>
    <row r="2" spans="1:8" s="120" customFormat="1" ht="12.75">
      <c r="A2" s="237" t="s">
        <v>211</v>
      </c>
      <c r="B2" s="231" t="s">
        <v>210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8"/>
      <c r="B3" s="119" t="s">
        <v>108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63" customFormat="1" ht="12.75">
      <c r="A4" s="138" t="s">
        <v>286</v>
      </c>
      <c r="B4" s="147">
        <v>1</v>
      </c>
      <c r="C4" s="147">
        <v>1</v>
      </c>
      <c r="D4" s="147">
        <v>1</v>
      </c>
      <c r="E4" s="147" t="s">
        <v>114</v>
      </c>
      <c r="F4" s="145" t="s">
        <v>410</v>
      </c>
      <c r="G4" s="145" t="s">
        <v>349</v>
      </c>
      <c r="H4" s="146" t="s">
        <v>348</v>
      </c>
    </row>
    <row r="5" spans="1:8" s="163" customFormat="1" ht="12.75">
      <c r="A5" s="138" t="s">
        <v>346</v>
      </c>
      <c r="B5" s="147">
        <v>0.92</v>
      </c>
      <c r="C5" s="147">
        <v>0.92</v>
      </c>
      <c r="D5" s="147">
        <v>0.92</v>
      </c>
      <c r="E5" s="147" t="s">
        <v>114</v>
      </c>
      <c r="F5" s="145" t="s">
        <v>410</v>
      </c>
      <c r="G5" s="145" t="s">
        <v>349</v>
      </c>
      <c r="H5" s="146" t="s">
        <v>348</v>
      </c>
    </row>
    <row r="6" spans="1:8" s="163" customFormat="1" ht="15.75">
      <c r="A6" s="138" t="s">
        <v>625</v>
      </c>
      <c r="B6" s="147">
        <v>1.4</v>
      </c>
      <c r="C6" s="147">
        <v>1.4</v>
      </c>
      <c r="D6" s="147">
        <v>1.4</v>
      </c>
      <c r="E6" s="145" t="s">
        <v>114</v>
      </c>
      <c r="F6" s="145" t="s">
        <v>410</v>
      </c>
      <c r="G6" s="145" t="s">
        <v>349</v>
      </c>
      <c r="H6" s="146" t="s">
        <v>348</v>
      </c>
    </row>
    <row r="7" spans="1:8" s="163" customFormat="1" ht="12.75">
      <c r="A7" s="138" t="s">
        <v>287</v>
      </c>
      <c r="B7" s="147">
        <v>0.38</v>
      </c>
      <c r="C7" s="147">
        <v>0.38</v>
      </c>
      <c r="D7" s="147">
        <v>0.38</v>
      </c>
      <c r="E7" s="147" t="s">
        <v>114</v>
      </c>
      <c r="F7" s="145" t="s">
        <v>410</v>
      </c>
      <c r="G7" s="145" t="s">
        <v>349</v>
      </c>
      <c r="H7" s="146" t="s">
        <v>348</v>
      </c>
    </row>
    <row r="8" spans="1:8" s="163" customFormat="1" ht="12.75">
      <c r="A8" s="138" t="s">
        <v>288</v>
      </c>
      <c r="B8" s="147">
        <v>0.5</v>
      </c>
      <c r="C8" s="147">
        <v>0.5</v>
      </c>
      <c r="D8" s="147">
        <v>0.5</v>
      </c>
      <c r="E8" s="147" t="s">
        <v>114</v>
      </c>
      <c r="F8" s="145" t="s">
        <v>410</v>
      </c>
      <c r="G8" s="145" t="s">
        <v>349</v>
      </c>
      <c r="H8" s="146" t="s">
        <v>348</v>
      </c>
    </row>
    <row r="9" spans="1:8" s="163" customFormat="1" ht="12.75">
      <c r="A9" s="138" t="s">
        <v>347</v>
      </c>
      <c r="B9" s="147">
        <v>0.3</v>
      </c>
      <c r="C9" s="147">
        <v>0.3</v>
      </c>
      <c r="D9" s="147">
        <v>0.3</v>
      </c>
      <c r="E9" s="147" t="s">
        <v>114</v>
      </c>
      <c r="F9" s="145" t="s">
        <v>410</v>
      </c>
      <c r="G9" s="145" t="s">
        <v>349</v>
      </c>
      <c r="H9" s="146" t="s">
        <v>348</v>
      </c>
    </row>
    <row r="10" spans="1:8" s="163" customFormat="1" ht="12.75">
      <c r="A10" s="138" t="s">
        <v>350</v>
      </c>
      <c r="B10" s="147">
        <v>0.35</v>
      </c>
      <c r="C10" s="147">
        <v>0.35</v>
      </c>
      <c r="D10" s="147">
        <v>0.35</v>
      </c>
      <c r="E10" s="147" t="s">
        <v>114</v>
      </c>
      <c r="F10" s="145" t="s">
        <v>410</v>
      </c>
      <c r="G10" s="145" t="s">
        <v>349</v>
      </c>
      <c r="H10" s="146" t="s">
        <v>348</v>
      </c>
    </row>
    <row r="11" spans="1:8" s="163" customFormat="1" ht="12.75">
      <c r="A11" s="138" t="s">
        <v>351</v>
      </c>
      <c r="B11" s="147">
        <v>0.25</v>
      </c>
      <c r="C11" s="147">
        <v>0.25</v>
      </c>
      <c r="D11" s="147">
        <v>0.25</v>
      </c>
      <c r="E11" s="147" t="s">
        <v>114</v>
      </c>
      <c r="F11" s="145" t="s">
        <v>410</v>
      </c>
      <c r="G11" s="145" t="s">
        <v>349</v>
      </c>
      <c r="H11" s="146" t="s">
        <v>348</v>
      </c>
    </row>
    <row r="12" spans="1:8" s="163" customFormat="1" ht="12.75">
      <c r="A12" s="138" t="s">
        <v>626</v>
      </c>
      <c r="B12" s="147">
        <v>0.2</v>
      </c>
      <c r="C12" s="147">
        <v>0.2</v>
      </c>
      <c r="D12" s="147">
        <v>0.2</v>
      </c>
      <c r="E12" s="147" t="s">
        <v>114</v>
      </c>
      <c r="F12" s="145" t="s">
        <v>410</v>
      </c>
      <c r="G12" s="145" t="s">
        <v>349</v>
      </c>
      <c r="H12" s="146" t="s">
        <v>348</v>
      </c>
    </row>
    <row r="13" spans="1:8" s="163" customFormat="1" ht="12.75">
      <c r="A13" s="138" t="s">
        <v>352</v>
      </c>
      <c r="B13" s="147">
        <v>0.33</v>
      </c>
      <c r="C13" s="147">
        <v>0.33</v>
      </c>
      <c r="D13" s="147">
        <v>0.33</v>
      </c>
      <c r="E13" s="147" t="s">
        <v>114</v>
      </c>
      <c r="F13" s="145" t="s">
        <v>410</v>
      </c>
      <c r="G13" s="145" t="s">
        <v>349</v>
      </c>
      <c r="H13" s="146" t="s">
        <v>348</v>
      </c>
    </row>
    <row r="14" spans="1:8" s="163" customFormat="1" ht="12.75">
      <c r="A14" s="138" t="s">
        <v>353</v>
      </c>
      <c r="B14" s="147">
        <v>0.25</v>
      </c>
      <c r="C14" s="147">
        <v>0.25</v>
      </c>
      <c r="D14" s="147">
        <v>0.25</v>
      </c>
      <c r="E14" s="147" t="s">
        <v>114</v>
      </c>
      <c r="F14" s="145" t="s">
        <v>410</v>
      </c>
      <c r="G14" s="145" t="s">
        <v>349</v>
      </c>
      <c r="H14" s="146" t="s">
        <v>348</v>
      </c>
    </row>
    <row r="15" spans="1:8" s="163" customFormat="1" ht="25.5">
      <c r="A15" s="138" t="s">
        <v>648</v>
      </c>
      <c r="B15" s="147" t="s">
        <v>114</v>
      </c>
      <c r="C15" s="147" t="s">
        <v>114</v>
      </c>
      <c r="D15" s="147" t="s">
        <v>114</v>
      </c>
      <c r="E15" s="147"/>
      <c r="F15" s="145"/>
      <c r="G15" s="245" t="s">
        <v>649</v>
      </c>
      <c r="H15" s="248" t="s">
        <v>378</v>
      </c>
    </row>
    <row r="16" spans="1:8" s="163" customFormat="1" ht="12.75">
      <c r="A16" s="174" t="s">
        <v>128</v>
      </c>
      <c r="B16" s="147" t="s">
        <v>114</v>
      </c>
      <c r="C16" s="147" t="s">
        <v>114</v>
      </c>
      <c r="D16" s="147" t="s">
        <v>114</v>
      </c>
      <c r="E16" s="147">
        <f>0.9*20/140</f>
        <v>0.12857142857142856</v>
      </c>
      <c r="F16" s="145" t="s">
        <v>410</v>
      </c>
      <c r="G16" s="246"/>
      <c r="H16" s="249"/>
    </row>
    <row r="17" spans="1:8" s="163" customFormat="1" ht="12.75">
      <c r="A17" s="174" t="s">
        <v>627</v>
      </c>
      <c r="B17" s="147" t="s">
        <v>114</v>
      </c>
      <c r="C17" s="147" t="s">
        <v>114</v>
      </c>
      <c r="D17" s="147" t="s">
        <v>114</v>
      </c>
      <c r="E17" s="147">
        <f>0.9*100/1000</f>
        <v>0.09</v>
      </c>
      <c r="F17" s="145" t="s">
        <v>410</v>
      </c>
      <c r="G17" s="247"/>
      <c r="H17" s="250"/>
    </row>
    <row r="18" spans="1:8" s="163" customFormat="1" ht="25.5">
      <c r="A18" s="138" t="s">
        <v>629</v>
      </c>
      <c r="B18" s="147">
        <v>1</v>
      </c>
      <c r="C18" s="147">
        <v>1</v>
      </c>
      <c r="D18" s="147" t="s">
        <v>114</v>
      </c>
      <c r="E18" s="147" t="s">
        <v>114</v>
      </c>
      <c r="F18" s="145" t="s">
        <v>410</v>
      </c>
      <c r="G18" s="145" t="s">
        <v>644</v>
      </c>
      <c r="H18" s="146" t="s">
        <v>348</v>
      </c>
    </row>
    <row r="19" spans="1:8" s="163" customFormat="1" ht="25.5">
      <c r="A19" s="138" t="s">
        <v>630</v>
      </c>
      <c r="B19" s="147">
        <v>0.92</v>
      </c>
      <c r="C19" s="147">
        <v>0.92</v>
      </c>
      <c r="D19" s="147" t="s">
        <v>114</v>
      </c>
      <c r="E19" s="147" t="s">
        <v>114</v>
      </c>
      <c r="F19" s="145" t="s">
        <v>410</v>
      </c>
      <c r="G19" s="145" t="s">
        <v>644</v>
      </c>
      <c r="H19" s="146" t="s">
        <v>348</v>
      </c>
    </row>
    <row r="20" spans="1:8" s="163" customFormat="1" ht="25.5">
      <c r="A20" s="138" t="s">
        <v>631</v>
      </c>
      <c r="B20" s="147">
        <v>0.38</v>
      </c>
      <c r="C20" s="147">
        <v>0.38</v>
      </c>
      <c r="D20" s="147">
        <v>0.38</v>
      </c>
      <c r="E20" s="147" t="s">
        <v>114</v>
      </c>
      <c r="F20" s="145" t="s">
        <v>410</v>
      </c>
      <c r="G20" s="145" t="s">
        <v>645</v>
      </c>
      <c r="H20" s="146" t="s">
        <v>348</v>
      </c>
    </row>
    <row r="21" spans="1:8" s="163" customFormat="1" ht="25.5">
      <c r="A21" s="138" t="s">
        <v>632</v>
      </c>
      <c r="B21" s="147">
        <v>0.5</v>
      </c>
      <c r="C21" s="147">
        <v>0.5</v>
      </c>
      <c r="D21" s="147">
        <v>0.5</v>
      </c>
      <c r="E21" s="147" t="s">
        <v>114</v>
      </c>
      <c r="F21" s="145" t="s">
        <v>410</v>
      </c>
      <c r="G21" s="145" t="s">
        <v>645</v>
      </c>
      <c r="H21" s="146" t="s">
        <v>348</v>
      </c>
    </row>
    <row r="22" spans="1:8" s="163" customFormat="1" ht="25.5">
      <c r="A22" s="138" t="s">
        <v>633</v>
      </c>
      <c r="B22" s="147">
        <v>0.3</v>
      </c>
      <c r="C22" s="147">
        <v>0.3</v>
      </c>
      <c r="D22" s="147">
        <v>0.3</v>
      </c>
      <c r="E22" s="147" t="s">
        <v>114</v>
      </c>
      <c r="F22" s="145" t="s">
        <v>410</v>
      </c>
      <c r="G22" s="145" t="s">
        <v>645</v>
      </c>
      <c r="H22" s="146" t="s">
        <v>348</v>
      </c>
    </row>
    <row r="23" spans="1:8" s="163" customFormat="1" ht="28.5">
      <c r="A23" s="138" t="s">
        <v>640</v>
      </c>
      <c r="B23" s="147" t="s">
        <v>114</v>
      </c>
      <c r="C23" s="147" t="s">
        <v>114</v>
      </c>
      <c r="D23" s="147">
        <v>0.12</v>
      </c>
      <c r="E23" s="147" t="s">
        <v>114</v>
      </c>
      <c r="F23" s="145" t="s">
        <v>410</v>
      </c>
      <c r="G23" s="145" t="s">
        <v>646</v>
      </c>
      <c r="H23" s="146" t="s">
        <v>348</v>
      </c>
    </row>
    <row r="24" spans="1:8" s="163" customFormat="1" ht="28.5">
      <c r="A24" s="138" t="s">
        <v>641</v>
      </c>
      <c r="B24" s="147" t="s">
        <v>114</v>
      </c>
      <c r="C24" s="147" t="s">
        <v>114</v>
      </c>
      <c r="D24" s="147">
        <v>0.3</v>
      </c>
      <c r="E24" s="147" t="s">
        <v>114</v>
      </c>
      <c r="F24" s="145" t="s">
        <v>410</v>
      </c>
      <c r="G24" s="145" t="s">
        <v>646</v>
      </c>
      <c r="H24" s="146" t="s">
        <v>348</v>
      </c>
    </row>
    <row r="25" spans="1:8" s="163" customFormat="1" ht="28.5">
      <c r="A25" s="138" t="s">
        <v>639</v>
      </c>
      <c r="B25" s="147" t="s">
        <v>114</v>
      </c>
      <c r="C25" s="147" t="s">
        <v>114</v>
      </c>
      <c r="D25" s="147">
        <v>0.1</v>
      </c>
      <c r="E25" s="147" t="s">
        <v>114</v>
      </c>
      <c r="F25" s="145" t="s">
        <v>410</v>
      </c>
      <c r="G25" s="145" t="s">
        <v>646</v>
      </c>
      <c r="H25" s="146" t="s">
        <v>348</v>
      </c>
    </row>
    <row r="26" spans="1:8" s="163" customFormat="1" ht="25.5">
      <c r="A26" s="138" t="s">
        <v>637</v>
      </c>
      <c r="B26" s="147">
        <v>0.3</v>
      </c>
      <c r="C26" s="147">
        <v>0.3</v>
      </c>
      <c r="D26" s="147" t="s">
        <v>114</v>
      </c>
      <c r="E26" s="147" t="s">
        <v>114</v>
      </c>
      <c r="F26" s="145" t="s">
        <v>410</v>
      </c>
      <c r="G26" s="145" t="s">
        <v>644</v>
      </c>
      <c r="H26" s="146" t="s">
        <v>348</v>
      </c>
    </row>
    <row r="27" spans="1:8" s="163" customFormat="1" ht="28.5">
      <c r="A27" s="138" t="s">
        <v>642</v>
      </c>
      <c r="B27" s="147">
        <v>0.25</v>
      </c>
      <c r="C27" s="147">
        <v>0.25</v>
      </c>
      <c r="D27" s="147" t="s">
        <v>114</v>
      </c>
      <c r="E27" s="147" t="s">
        <v>114</v>
      </c>
      <c r="F27" s="145" t="s">
        <v>410</v>
      </c>
      <c r="G27" s="145" t="s">
        <v>644</v>
      </c>
      <c r="H27" s="146" t="s">
        <v>348</v>
      </c>
    </row>
    <row r="28" spans="1:8" s="163" customFormat="1" ht="25.5">
      <c r="A28" s="138" t="s">
        <v>638</v>
      </c>
      <c r="B28" s="147">
        <v>0.1</v>
      </c>
      <c r="C28" s="147">
        <v>0.1</v>
      </c>
      <c r="D28" s="147" t="s">
        <v>114</v>
      </c>
      <c r="E28" s="147" t="s">
        <v>114</v>
      </c>
      <c r="F28" s="145" t="s">
        <v>410</v>
      </c>
      <c r="G28" s="145" t="s">
        <v>644</v>
      </c>
      <c r="H28" s="146" t="s">
        <v>348</v>
      </c>
    </row>
    <row r="29" spans="1:8" s="163" customFormat="1" ht="25.5">
      <c r="A29" s="138" t="s">
        <v>634</v>
      </c>
      <c r="B29" s="147">
        <v>0.33</v>
      </c>
      <c r="C29" s="145">
        <v>0.33</v>
      </c>
      <c r="D29" s="145">
        <v>0.33</v>
      </c>
      <c r="E29" s="147" t="s">
        <v>114</v>
      </c>
      <c r="F29" s="145" t="s">
        <v>410</v>
      </c>
      <c r="G29" s="145" t="s">
        <v>645</v>
      </c>
      <c r="H29" s="146" t="s">
        <v>348</v>
      </c>
    </row>
    <row r="30" spans="1:8" s="163" customFormat="1" ht="25.5">
      <c r="A30" s="138" t="s">
        <v>635</v>
      </c>
      <c r="B30" s="147">
        <v>0.25</v>
      </c>
      <c r="C30" s="145">
        <v>0.25</v>
      </c>
      <c r="D30" s="145">
        <v>0.25</v>
      </c>
      <c r="E30" s="147" t="s">
        <v>114</v>
      </c>
      <c r="F30" s="145" t="s">
        <v>410</v>
      </c>
      <c r="G30" s="145" t="s">
        <v>645</v>
      </c>
      <c r="H30" s="146" t="s">
        <v>348</v>
      </c>
    </row>
    <row r="31" spans="1:9" s="163" customFormat="1" ht="12.75">
      <c r="A31" s="138" t="s">
        <v>354</v>
      </c>
      <c r="B31" s="147">
        <v>0.2</v>
      </c>
      <c r="C31" s="147">
        <v>0.2</v>
      </c>
      <c r="D31" s="147">
        <v>0.2</v>
      </c>
      <c r="E31" s="145" t="s">
        <v>114</v>
      </c>
      <c r="F31" s="145" t="s">
        <v>410</v>
      </c>
      <c r="G31" s="145" t="s">
        <v>902</v>
      </c>
      <c r="H31" s="146" t="s">
        <v>348</v>
      </c>
      <c r="I31" s="163" t="s">
        <v>647</v>
      </c>
    </row>
    <row r="32" spans="1:8" s="163" customFormat="1" ht="14.25">
      <c r="A32" s="138" t="s">
        <v>355</v>
      </c>
      <c r="B32" s="191" t="s">
        <v>363</v>
      </c>
      <c r="C32" s="191" t="s">
        <v>363</v>
      </c>
      <c r="D32" s="191" t="s">
        <v>363</v>
      </c>
      <c r="E32" s="191" t="s">
        <v>363</v>
      </c>
      <c r="F32" s="145" t="s">
        <v>362</v>
      </c>
      <c r="G32" s="145" t="s">
        <v>356</v>
      </c>
      <c r="H32" s="146" t="s">
        <v>348</v>
      </c>
    </row>
    <row r="33" spans="1:8" s="163" customFormat="1" ht="14.25">
      <c r="A33" s="138" t="s">
        <v>357</v>
      </c>
      <c r="B33" s="191" t="s">
        <v>364</v>
      </c>
      <c r="C33" s="191" t="s">
        <v>364</v>
      </c>
      <c r="D33" s="191" t="s">
        <v>364</v>
      </c>
      <c r="E33" s="191" t="s">
        <v>364</v>
      </c>
      <c r="F33" s="145" t="s">
        <v>362</v>
      </c>
      <c r="G33" s="145" t="s">
        <v>356</v>
      </c>
      <c r="H33" s="146" t="s">
        <v>348</v>
      </c>
    </row>
    <row r="34" spans="1:8" s="163" customFormat="1" ht="14.25">
      <c r="A34" s="138" t="s">
        <v>358</v>
      </c>
      <c r="B34" s="191" t="s">
        <v>365</v>
      </c>
      <c r="C34" s="191" t="s">
        <v>365</v>
      </c>
      <c r="D34" s="191" t="s">
        <v>365</v>
      </c>
      <c r="E34" s="191" t="s">
        <v>365</v>
      </c>
      <c r="F34" s="145" t="s">
        <v>362</v>
      </c>
      <c r="G34" s="145" t="s">
        <v>356</v>
      </c>
      <c r="H34" s="146" t="s">
        <v>348</v>
      </c>
    </row>
    <row r="35" spans="1:8" s="163" customFormat="1" ht="14.25">
      <c r="A35" s="138" t="s">
        <v>359</v>
      </c>
      <c r="B35" s="191" t="s">
        <v>366</v>
      </c>
      <c r="C35" s="191" t="s">
        <v>366</v>
      </c>
      <c r="D35" s="191" t="s">
        <v>366</v>
      </c>
      <c r="E35" s="191" t="s">
        <v>366</v>
      </c>
      <c r="F35" s="145" t="s">
        <v>362</v>
      </c>
      <c r="G35" s="145" t="s">
        <v>356</v>
      </c>
      <c r="H35" s="146" t="s">
        <v>348</v>
      </c>
    </row>
    <row r="36" spans="1:8" s="163" customFormat="1" ht="14.25">
      <c r="A36" s="138" t="s">
        <v>360</v>
      </c>
      <c r="B36" s="191" t="s">
        <v>367</v>
      </c>
      <c r="C36" s="191" t="s">
        <v>367</v>
      </c>
      <c r="D36" s="191" t="s">
        <v>367</v>
      </c>
      <c r="E36" s="191" t="s">
        <v>367</v>
      </c>
      <c r="F36" s="145" t="s">
        <v>362</v>
      </c>
      <c r="G36" s="145" t="s">
        <v>356</v>
      </c>
      <c r="H36" s="146" t="s">
        <v>361</v>
      </c>
    </row>
    <row r="37" s="169" customFormat="1" ht="12.75"/>
    <row r="38" s="169" customFormat="1" ht="15.75">
      <c r="A38" s="190" t="s">
        <v>636</v>
      </c>
    </row>
    <row r="39" spans="1:8" s="169" customFormat="1" ht="16.5" customHeight="1">
      <c r="A39" s="251" t="s">
        <v>643</v>
      </c>
      <c r="B39" s="252"/>
      <c r="C39" s="252"/>
      <c r="D39" s="252"/>
      <c r="E39" s="252"/>
      <c r="F39" s="252"/>
      <c r="G39" s="252"/>
      <c r="H39" s="252"/>
    </row>
    <row r="40" spans="1:8" s="171" customFormat="1" ht="12.75">
      <c r="A40" s="243" t="s">
        <v>211</v>
      </c>
      <c r="B40" s="239" t="s">
        <v>212</v>
      </c>
      <c r="C40" s="239"/>
      <c r="D40" s="239"/>
      <c r="E40" s="239"/>
      <c r="F40" s="233" t="s">
        <v>112</v>
      </c>
      <c r="G40" s="233" t="s">
        <v>413</v>
      </c>
      <c r="H40" s="233" t="s">
        <v>246</v>
      </c>
    </row>
    <row r="41" spans="1:8" s="171" customFormat="1" ht="12.75">
      <c r="A41" s="243"/>
      <c r="B41" s="170" t="s">
        <v>108</v>
      </c>
      <c r="C41" s="170" t="s">
        <v>109</v>
      </c>
      <c r="D41" s="172" t="s">
        <v>110</v>
      </c>
      <c r="E41" s="170" t="s">
        <v>111</v>
      </c>
      <c r="F41" s="233"/>
      <c r="G41" s="233"/>
      <c r="H41" s="233"/>
    </row>
    <row r="42" spans="1:8" s="163" customFormat="1" ht="12.75">
      <c r="A42" s="138" t="s">
        <v>1126</v>
      </c>
      <c r="B42" s="147">
        <f>2*0.004*7.05/0.14</f>
        <v>0.4028571428571428</v>
      </c>
      <c r="C42" s="147">
        <f>2*0.004*7.05/0.14</f>
        <v>0.4028571428571428</v>
      </c>
      <c r="D42" s="147">
        <f>2*0.004*7.05/0.14</f>
        <v>0.4028571428571428</v>
      </c>
      <c r="E42" s="147">
        <f>2*0.004*7.05/0.14</f>
        <v>0.4028571428571428</v>
      </c>
      <c r="F42" s="145" t="s">
        <v>610</v>
      </c>
      <c r="G42" s="145" t="s">
        <v>909</v>
      </c>
      <c r="H42" s="146" t="s">
        <v>370</v>
      </c>
    </row>
    <row r="43" spans="1:8" s="192" customFormat="1" ht="12.75">
      <c r="A43" s="138" t="s">
        <v>1127</v>
      </c>
      <c r="B43" s="147">
        <f>2*0.01*(7.88+7.05)/2/0.145</f>
        <v>1.029655172413793</v>
      </c>
      <c r="C43" s="147">
        <f>2*0.01*(7.88+7.05)/2/0.145</f>
        <v>1.029655172413793</v>
      </c>
      <c r="D43" s="147">
        <f>2*0.01*(7.88+7.05)/2/0.145</f>
        <v>1.029655172413793</v>
      </c>
      <c r="E43" s="147">
        <f>2*0.01*(7.88+7.05)/2/0.145</f>
        <v>1.029655172413793</v>
      </c>
      <c r="F43" s="145" t="s">
        <v>610</v>
      </c>
      <c r="G43" s="145" t="s">
        <v>910</v>
      </c>
      <c r="H43" s="146" t="s">
        <v>370</v>
      </c>
    </row>
    <row r="44" spans="1:8" s="169" customFormat="1" ht="12.75">
      <c r="A44" s="138" t="s">
        <v>1122</v>
      </c>
      <c r="B44" s="147">
        <f>2*0.022*7.88/0.15</f>
        <v>2.3114666666666666</v>
      </c>
      <c r="C44" s="147">
        <f>2*0.022*7.88/0.15</f>
        <v>2.3114666666666666</v>
      </c>
      <c r="D44" s="147">
        <f>2*0.022*7.88/0.15</f>
        <v>2.3114666666666666</v>
      </c>
      <c r="E44" s="147">
        <f>2*0.022*7.88/0.15</f>
        <v>2.3114666666666666</v>
      </c>
      <c r="F44" s="145" t="s">
        <v>610</v>
      </c>
      <c r="G44" s="145" t="s">
        <v>368</v>
      </c>
      <c r="H44" s="146" t="s">
        <v>370</v>
      </c>
    </row>
    <row r="45" spans="1:8" s="169" customFormat="1" ht="12.75">
      <c r="A45" s="138" t="s">
        <v>1123</v>
      </c>
      <c r="B45" s="147">
        <f>2*0.02*7.88/0.15</f>
        <v>2.1013333333333333</v>
      </c>
      <c r="C45" s="147">
        <f>2*0.02*7.88/0.15</f>
        <v>2.1013333333333333</v>
      </c>
      <c r="D45" s="147">
        <f>2*0.02*7.88/0.15</f>
        <v>2.1013333333333333</v>
      </c>
      <c r="E45" s="147">
        <f>2*0.02*7.88/0.15</f>
        <v>2.1013333333333333</v>
      </c>
      <c r="F45" s="145" t="s">
        <v>610</v>
      </c>
      <c r="G45" s="145" t="s">
        <v>368</v>
      </c>
      <c r="H45" s="146" t="s">
        <v>370</v>
      </c>
    </row>
    <row r="46" spans="1:8" s="169" customFormat="1" ht="12.75">
      <c r="A46" s="138" t="s">
        <v>1124</v>
      </c>
      <c r="B46" s="147">
        <f>2*0.003*6.4/0.13</f>
        <v>0.2953846153846154</v>
      </c>
      <c r="C46" s="147">
        <f>2*0.003*6.4/0.13</f>
        <v>0.2953846153846154</v>
      </c>
      <c r="D46" s="147">
        <f>2*0.003*6.4/0.13</f>
        <v>0.2953846153846154</v>
      </c>
      <c r="E46" s="147">
        <f>2*0.003*6.4/0.13</f>
        <v>0.2953846153846154</v>
      </c>
      <c r="F46" s="145" t="s">
        <v>610</v>
      </c>
      <c r="G46" s="145" t="s">
        <v>369</v>
      </c>
      <c r="H46" s="146" t="s">
        <v>370</v>
      </c>
    </row>
    <row r="47" spans="1:8" s="169" customFormat="1" ht="12.75">
      <c r="A47" s="138" t="s">
        <v>1125</v>
      </c>
      <c r="B47" s="147">
        <f>2*(15/7000)/(100/1000)</f>
        <v>0.04285714285714286</v>
      </c>
      <c r="C47" s="147">
        <f>2*(15/7000)/(100/1000)</f>
        <v>0.04285714285714286</v>
      </c>
      <c r="D47" s="147">
        <f>2*(15/7000)/(100/1000)</f>
        <v>0.04285714285714286</v>
      </c>
      <c r="E47" s="147">
        <f>2*(15/7000)/(100/1000)</f>
        <v>0.04285714285714286</v>
      </c>
      <c r="F47" s="145" t="s">
        <v>610</v>
      </c>
      <c r="G47" s="145" t="s">
        <v>371</v>
      </c>
      <c r="H47" s="146" t="s">
        <v>370</v>
      </c>
    </row>
    <row r="48" spans="1:8" s="169" customFormat="1" ht="25.5">
      <c r="A48" s="138" t="s">
        <v>611</v>
      </c>
      <c r="B48" s="144">
        <f>2*2</f>
        <v>4</v>
      </c>
      <c r="C48" s="144">
        <f>2*2</f>
        <v>4</v>
      </c>
      <c r="D48" s="144">
        <f>2*2</f>
        <v>4</v>
      </c>
      <c r="E48" s="144">
        <f>2*2</f>
        <v>4</v>
      </c>
      <c r="F48" s="145" t="s">
        <v>623</v>
      </c>
      <c r="G48" s="145" t="s">
        <v>373</v>
      </c>
      <c r="H48" s="146" t="s">
        <v>372</v>
      </c>
    </row>
    <row r="49" spans="1:8" s="169" customFormat="1" ht="25.5">
      <c r="A49" s="138" t="s">
        <v>612</v>
      </c>
      <c r="B49" s="144">
        <f>2*1</f>
        <v>2</v>
      </c>
      <c r="C49" s="144">
        <f>2*1</f>
        <v>2</v>
      </c>
      <c r="D49" s="144">
        <f>2*1</f>
        <v>2</v>
      </c>
      <c r="E49" s="144">
        <f>2*1</f>
        <v>2</v>
      </c>
      <c r="F49" s="145" t="s">
        <v>624</v>
      </c>
      <c r="G49" s="145" t="s">
        <v>375</v>
      </c>
      <c r="H49" s="146" t="s">
        <v>374</v>
      </c>
    </row>
  </sheetData>
  <mergeCells count="13">
    <mergeCell ref="H2:H3"/>
    <mergeCell ref="H40:H41"/>
    <mergeCell ref="A2:A3"/>
    <mergeCell ref="B2:E2"/>
    <mergeCell ref="F2:F3"/>
    <mergeCell ref="G2:G3"/>
    <mergeCell ref="A40:A41"/>
    <mergeCell ref="B40:E40"/>
    <mergeCell ref="F40:F41"/>
    <mergeCell ref="G40:G41"/>
    <mergeCell ref="G15:G17"/>
    <mergeCell ref="H15:H17"/>
    <mergeCell ref="A39:H39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&amp;C&amp;"Times New Roman,Bold"&amp;14New Hampshire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zoomScale="75" zoomScaleNormal="75" workbookViewId="0" topLeftCell="A2">
      <selection activeCell="C34" sqref="C34"/>
    </sheetView>
  </sheetViews>
  <sheetFormatPr defaultColWidth="9.140625" defaultRowHeight="12.75"/>
  <cols>
    <col min="1" max="1" width="50.00390625" style="0" bestFit="1" customWidth="1"/>
    <col min="2" max="5" width="10.7109375" style="0" customWidth="1"/>
    <col min="6" max="6" width="12.7109375" style="0" bestFit="1" customWidth="1"/>
    <col min="7" max="7" width="18.00390625" style="0" bestFit="1" customWidth="1"/>
    <col min="8" max="8" width="16.421875" style="0" bestFit="1" customWidth="1"/>
    <col min="9" max="9" width="16.421875" style="0" customWidth="1"/>
    <col min="10" max="15" width="40.7109375" style="0" customWidth="1"/>
  </cols>
  <sheetData>
    <row r="2" spans="1:8" s="120" customFormat="1" ht="12.75">
      <c r="A2" s="229" t="s">
        <v>211</v>
      </c>
      <c r="B2" s="231" t="s">
        <v>210</v>
      </c>
      <c r="C2" s="231"/>
      <c r="D2" s="231"/>
      <c r="E2" s="231"/>
      <c r="F2" s="228" t="s">
        <v>112</v>
      </c>
      <c r="G2" s="228" t="s">
        <v>413</v>
      </c>
      <c r="H2" s="228" t="s">
        <v>246</v>
      </c>
    </row>
    <row r="3" spans="1:8" s="120" customFormat="1" ht="12.75">
      <c r="A3" s="230"/>
      <c r="B3" s="119" t="s">
        <v>108</v>
      </c>
      <c r="C3" s="119" t="s">
        <v>109</v>
      </c>
      <c r="D3" s="121" t="s">
        <v>110</v>
      </c>
      <c r="E3" s="119" t="s">
        <v>111</v>
      </c>
      <c r="F3" s="228"/>
      <c r="G3" s="228"/>
      <c r="H3" s="228"/>
    </row>
    <row r="4" spans="1:8" s="115" customFormat="1" ht="15.75">
      <c r="A4" s="116" t="s">
        <v>650</v>
      </c>
      <c r="B4" s="118">
        <v>1</v>
      </c>
      <c r="C4" s="118">
        <v>1</v>
      </c>
      <c r="D4" s="118">
        <v>1</v>
      </c>
      <c r="E4" s="118">
        <v>1</v>
      </c>
      <c r="F4" s="117" t="s">
        <v>410</v>
      </c>
      <c r="G4" s="117" t="s">
        <v>959</v>
      </c>
      <c r="H4" s="129">
        <v>36683</v>
      </c>
    </row>
    <row r="5" spans="1:8" s="115" customFormat="1" ht="15.75">
      <c r="A5" s="116" t="s">
        <v>651</v>
      </c>
      <c r="B5" s="118">
        <v>0.6</v>
      </c>
      <c r="C5" s="118">
        <v>0.6</v>
      </c>
      <c r="D5" s="118">
        <v>0.6</v>
      </c>
      <c r="E5" s="118">
        <v>0.6</v>
      </c>
      <c r="F5" s="117" t="s">
        <v>410</v>
      </c>
      <c r="G5" s="117" t="s">
        <v>959</v>
      </c>
      <c r="H5" s="129">
        <v>36683</v>
      </c>
    </row>
    <row r="6" spans="1:8" s="115" customFormat="1" ht="15.75">
      <c r="A6" s="116" t="s">
        <v>652</v>
      </c>
      <c r="B6" s="118">
        <v>0.38</v>
      </c>
      <c r="C6" s="118">
        <v>0.38</v>
      </c>
      <c r="D6" s="117">
        <v>0.38</v>
      </c>
      <c r="E6" s="117">
        <v>0.38</v>
      </c>
      <c r="F6" s="117" t="s">
        <v>410</v>
      </c>
      <c r="G6" s="117" t="s">
        <v>959</v>
      </c>
      <c r="H6" s="129">
        <v>36683</v>
      </c>
    </row>
    <row r="7" spans="1:8" s="115" customFormat="1" ht="15.75">
      <c r="A7" s="116" t="s">
        <v>653</v>
      </c>
      <c r="B7" s="118">
        <v>0.45</v>
      </c>
      <c r="C7" s="118">
        <v>0.45</v>
      </c>
      <c r="D7" s="118">
        <v>0.45</v>
      </c>
      <c r="E7" s="118">
        <v>0.45</v>
      </c>
      <c r="F7" s="117" t="s">
        <v>410</v>
      </c>
      <c r="G7" s="117" t="s">
        <v>959</v>
      </c>
      <c r="H7" s="129">
        <v>36683</v>
      </c>
    </row>
    <row r="8" spans="1:8" s="115" customFormat="1" ht="15.75">
      <c r="A8" s="116" t="s">
        <v>654</v>
      </c>
      <c r="B8" s="118">
        <v>0.55</v>
      </c>
      <c r="C8" s="118">
        <v>0.55</v>
      </c>
      <c r="D8" s="118">
        <v>0.55</v>
      </c>
      <c r="E8" s="118">
        <v>0.55</v>
      </c>
      <c r="F8" s="117" t="s">
        <v>410</v>
      </c>
      <c r="G8" s="117" t="s">
        <v>959</v>
      </c>
      <c r="H8" s="129">
        <v>36683</v>
      </c>
    </row>
    <row r="9" spans="1:8" s="115" customFormat="1" ht="15.75">
      <c r="A9" s="116" t="s">
        <v>655</v>
      </c>
      <c r="B9" s="118">
        <v>0.2</v>
      </c>
      <c r="C9" s="118">
        <v>0.2</v>
      </c>
      <c r="D9" s="118">
        <v>0.2</v>
      </c>
      <c r="E9" s="118">
        <v>0.2</v>
      </c>
      <c r="F9" s="117" t="s">
        <v>410</v>
      </c>
      <c r="G9" s="117" t="s">
        <v>959</v>
      </c>
      <c r="H9" s="129">
        <v>36683</v>
      </c>
    </row>
    <row r="10" spans="1:8" s="115" customFormat="1" ht="15.75">
      <c r="A10" s="116" t="s">
        <v>656</v>
      </c>
      <c r="B10" s="118">
        <v>0.28</v>
      </c>
      <c r="C10" s="118">
        <v>0.28</v>
      </c>
      <c r="D10" s="118">
        <v>0.28</v>
      </c>
      <c r="E10" s="118">
        <v>0.28</v>
      </c>
      <c r="F10" s="117" t="s">
        <v>410</v>
      </c>
      <c r="G10" s="117" t="s">
        <v>959</v>
      </c>
      <c r="H10" s="129">
        <v>36683</v>
      </c>
    </row>
    <row r="11" spans="1:8" s="115" customFormat="1" ht="15.75">
      <c r="A11" s="116" t="s">
        <v>657</v>
      </c>
      <c r="B11" s="118">
        <v>0.43</v>
      </c>
      <c r="C11" s="118">
        <v>0.43</v>
      </c>
      <c r="D11" s="118">
        <v>0.43</v>
      </c>
      <c r="E11" s="118">
        <v>0.43</v>
      </c>
      <c r="F11" s="117" t="s">
        <v>410</v>
      </c>
      <c r="G11" s="117" t="s">
        <v>959</v>
      </c>
      <c r="H11" s="129">
        <v>36683</v>
      </c>
    </row>
    <row r="12" spans="1:8" s="115" customFormat="1" ht="15.75">
      <c r="A12" s="116" t="s">
        <v>658</v>
      </c>
      <c r="B12" s="118">
        <v>0.2</v>
      </c>
      <c r="C12" s="118">
        <v>0.2</v>
      </c>
      <c r="D12" s="118">
        <v>0.2</v>
      </c>
      <c r="E12" s="118">
        <v>0.2</v>
      </c>
      <c r="F12" s="117" t="s">
        <v>410</v>
      </c>
      <c r="G12" s="117" t="s">
        <v>959</v>
      </c>
      <c r="H12" s="129">
        <v>36683</v>
      </c>
    </row>
    <row r="13" spans="1:8" s="115" customFormat="1" ht="15.75">
      <c r="A13" s="116" t="s">
        <v>659</v>
      </c>
      <c r="B13" s="118">
        <v>0.43</v>
      </c>
      <c r="C13" s="118">
        <v>0.43</v>
      </c>
      <c r="D13" s="118">
        <v>0.43</v>
      </c>
      <c r="E13" s="118">
        <v>0.43</v>
      </c>
      <c r="F13" s="117" t="s">
        <v>410</v>
      </c>
      <c r="G13" s="117" t="s">
        <v>959</v>
      </c>
      <c r="H13" s="129">
        <v>36683</v>
      </c>
    </row>
    <row r="14" spans="1:8" s="115" customFormat="1" ht="15.75">
      <c r="A14" s="116" t="s">
        <v>660</v>
      </c>
      <c r="B14" s="118">
        <v>0.4</v>
      </c>
      <c r="C14" s="118">
        <v>0.4</v>
      </c>
      <c r="D14" s="118">
        <v>0.4</v>
      </c>
      <c r="E14" s="118">
        <v>0.4</v>
      </c>
      <c r="F14" s="117" t="s">
        <v>410</v>
      </c>
      <c r="G14" s="117" t="s">
        <v>966</v>
      </c>
      <c r="H14" s="129">
        <v>36683</v>
      </c>
    </row>
    <row r="15" spans="1:8" s="115" customFormat="1" ht="15.75">
      <c r="A15" s="116" t="s">
        <v>661</v>
      </c>
      <c r="B15" s="118">
        <v>0.2</v>
      </c>
      <c r="C15" s="118">
        <v>0.2</v>
      </c>
      <c r="D15" s="118">
        <v>0.2</v>
      </c>
      <c r="E15" s="118">
        <v>0.2</v>
      </c>
      <c r="F15" s="117" t="s">
        <v>410</v>
      </c>
      <c r="G15" s="117" t="s">
        <v>966</v>
      </c>
      <c r="H15" s="129">
        <v>36683</v>
      </c>
    </row>
    <row r="16" spans="1:8" s="115" customFormat="1" ht="15.75">
      <c r="A16" s="116" t="s">
        <v>662</v>
      </c>
      <c r="B16" s="118">
        <v>0.35</v>
      </c>
      <c r="C16" s="118">
        <v>0.35</v>
      </c>
      <c r="D16" s="118">
        <v>0.35</v>
      </c>
      <c r="E16" s="118">
        <v>0.35</v>
      </c>
      <c r="F16" s="117" t="s">
        <v>410</v>
      </c>
      <c r="G16" s="117" t="s">
        <v>969</v>
      </c>
      <c r="H16" s="129">
        <v>36683</v>
      </c>
    </row>
    <row r="17" spans="1:8" s="115" customFormat="1" ht="15.75">
      <c r="A17" s="116" t="s">
        <v>663</v>
      </c>
      <c r="B17" s="118">
        <v>0.15</v>
      </c>
      <c r="C17" s="118">
        <v>0.15</v>
      </c>
      <c r="D17" s="118">
        <v>0.15</v>
      </c>
      <c r="E17" s="118">
        <v>0.15</v>
      </c>
      <c r="F17" s="117" t="s">
        <v>410</v>
      </c>
      <c r="G17" s="117" t="s">
        <v>969</v>
      </c>
      <c r="H17" s="129">
        <v>36683</v>
      </c>
    </row>
    <row r="18" spans="1:8" s="115" customFormat="1" ht="15.75">
      <c r="A18" s="116" t="s">
        <v>664</v>
      </c>
      <c r="B18" s="118">
        <v>1</v>
      </c>
      <c r="C18" s="118">
        <v>1</v>
      </c>
      <c r="D18" s="118">
        <v>1</v>
      </c>
      <c r="E18" s="118">
        <v>1</v>
      </c>
      <c r="F18" s="117" t="s">
        <v>410</v>
      </c>
      <c r="G18" s="117" t="s">
        <v>730</v>
      </c>
      <c r="H18" s="129">
        <v>39148</v>
      </c>
    </row>
    <row r="19" spans="1:8" s="115" customFormat="1" ht="15.75">
      <c r="A19" s="116" t="s">
        <v>665</v>
      </c>
      <c r="B19" s="118">
        <v>0.6</v>
      </c>
      <c r="C19" s="118">
        <v>0.6</v>
      </c>
      <c r="D19" s="117">
        <v>0.55</v>
      </c>
      <c r="E19" s="117">
        <v>0.55</v>
      </c>
      <c r="F19" s="117" t="s">
        <v>410</v>
      </c>
      <c r="G19" s="117" t="s">
        <v>730</v>
      </c>
      <c r="H19" s="129">
        <v>39148</v>
      </c>
    </row>
    <row r="20" spans="1:8" s="115" customFormat="1" ht="15.75">
      <c r="A20" s="116" t="s">
        <v>666</v>
      </c>
      <c r="B20" s="118">
        <v>0.38</v>
      </c>
      <c r="C20" s="117">
        <v>0.38</v>
      </c>
      <c r="D20" s="117">
        <v>0.38</v>
      </c>
      <c r="E20" s="117">
        <v>0.38</v>
      </c>
      <c r="F20" s="117" t="s">
        <v>410</v>
      </c>
      <c r="G20" s="117" t="s">
        <v>730</v>
      </c>
      <c r="H20" s="129">
        <v>39148</v>
      </c>
    </row>
    <row r="21" spans="1:8" s="115" customFormat="1" ht="15.75">
      <c r="A21" s="116" t="s">
        <v>667</v>
      </c>
      <c r="B21" s="118">
        <v>0.45</v>
      </c>
      <c r="C21" s="117">
        <v>0.45</v>
      </c>
      <c r="D21" s="117">
        <v>0.43</v>
      </c>
      <c r="E21" s="117">
        <v>0.43</v>
      </c>
      <c r="F21" s="117" t="s">
        <v>410</v>
      </c>
      <c r="G21" s="117" t="s">
        <v>730</v>
      </c>
      <c r="H21" s="129">
        <v>39148</v>
      </c>
    </row>
    <row r="22" spans="1:8" s="115" customFormat="1" ht="15.75">
      <c r="A22" s="116" t="s">
        <v>668</v>
      </c>
      <c r="B22" s="118">
        <v>0.55</v>
      </c>
      <c r="C22" s="117">
        <v>0.55</v>
      </c>
      <c r="D22" s="117">
        <v>0.55</v>
      </c>
      <c r="E22" s="117">
        <v>0.55</v>
      </c>
      <c r="F22" s="117" t="s">
        <v>410</v>
      </c>
      <c r="G22" s="117" t="s">
        <v>730</v>
      </c>
      <c r="H22" s="129">
        <v>39148</v>
      </c>
    </row>
    <row r="23" spans="1:8" s="115" customFormat="1" ht="15.75">
      <c r="A23" s="116" t="s">
        <v>669</v>
      </c>
      <c r="B23" s="127" t="s">
        <v>114</v>
      </c>
      <c r="C23" s="117" t="s">
        <v>114</v>
      </c>
      <c r="D23" s="117">
        <v>0.12</v>
      </c>
      <c r="E23" s="117">
        <v>0.12</v>
      </c>
      <c r="F23" s="117" t="s">
        <v>410</v>
      </c>
      <c r="G23" s="117" t="s">
        <v>730</v>
      </c>
      <c r="H23" s="129">
        <v>39148</v>
      </c>
    </row>
    <row r="24" spans="1:8" s="115" customFormat="1" ht="15.75">
      <c r="A24" s="116" t="s">
        <v>670</v>
      </c>
      <c r="B24" s="127" t="s">
        <v>114</v>
      </c>
      <c r="C24" s="117" t="s">
        <v>114</v>
      </c>
      <c r="D24" s="118">
        <v>0.3</v>
      </c>
      <c r="E24" s="118">
        <v>0.3</v>
      </c>
      <c r="F24" s="117" t="s">
        <v>410</v>
      </c>
      <c r="G24" s="117" t="s">
        <v>730</v>
      </c>
      <c r="H24" s="129">
        <v>39148</v>
      </c>
    </row>
    <row r="25" spans="1:8" s="115" customFormat="1" ht="15.75">
      <c r="A25" s="116" t="s">
        <v>671</v>
      </c>
      <c r="B25" s="118">
        <v>0.2</v>
      </c>
      <c r="C25" s="118">
        <v>0.2</v>
      </c>
      <c r="D25" s="118">
        <v>0.2</v>
      </c>
      <c r="E25" s="118">
        <v>0.2</v>
      </c>
      <c r="F25" s="117" t="s">
        <v>410</v>
      </c>
      <c r="G25" s="117" t="s">
        <v>730</v>
      </c>
      <c r="H25" s="129">
        <v>39148</v>
      </c>
    </row>
    <row r="26" spans="1:8" s="115" customFormat="1" ht="15.75">
      <c r="A26" s="116" t="s">
        <v>672</v>
      </c>
      <c r="B26" s="118">
        <v>0.1</v>
      </c>
      <c r="C26" s="118">
        <v>0.1</v>
      </c>
      <c r="D26" s="118">
        <v>0.1</v>
      </c>
      <c r="E26" s="118">
        <v>0.1</v>
      </c>
      <c r="F26" s="117" t="s">
        <v>410</v>
      </c>
      <c r="G26" s="117" t="s">
        <v>730</v>
      </c>
      <c r="H26" s="129">
        <v>39148</v>
      </c>
    </row>
    <row r="27" spans="1:8" s="115" customFormat="1" ht="15.75">
      <c r="A27" s="116" t="s">
        <v>673</v>
      </c>
      <c r="B27" s="118">
        <v>0.1</v>
      </c>
      <c r="C27" s="118">
        <v>0.1</v>
      </c>
      <c r="D27" s="118">
        <v>0.1</v>
      </c>
      <c r="E27" s="118">
        <v>0.1</v>
      </c>
      <c r="F27" s="117" t="s">
        <v>410</v>
      </c>
      <c r="G27" s="117" t="s">
        <v>730</v>
      </c>
      <c r="H27" s="129">
        <v>39148</v>
      </c>
    </row>
    <row r="28" spans="1:8" s="115" customFormat="1" ht="15.75">
      <c r="A28" s="116" t="s">
        <v>674</v>
      </c>
      <c r="B28" s="118">
        <v>0.2</v>
      </c>
      <c r="C28" s="118">
        <v>0.2</v>
      </c>
      <c r="D28" s="117" t="s">
        <v>114</v>
      </c>
      <c r="E28" s="117" t="s">
        <v>114</v>
      </c>
      <c r="F28" s="117" t="s">
        <v>410</v>
      </c>
      <c r="G28" s="117" t="s">
        <v>730</v>
      </c>
      <c r="H28" s="129">
        <v>39148</v>
      </c>
    </row>
    <row r="29" spans="1:8" s="115" customFormat="1" ht="15.75">
      <c r="A29" s="116" t="s">
        <v>675</v>
      </c>
      <c r="B29" s="118">
        <v>0.28</v>
      </c>
      <c r="C29" s="118">
        <v>0.28</v>
      </c>
      <c r="D29" s="117" t="s">
        <v>114</v>
      </c>
      <c r="E29" s="117" t="s">
        <v>114</v>
      </c>
      <c r="F29" s="117" t="s">
        <v>410</v>
      </c>
      <c r="G29" s="117" t="s">
        <v>730</v>
      </c>
      <c r="H29" s="129">
        <v>39148</v>
      </c>
    </row>
    <row r="30" spans="1:8" s="115" customFormat="1" ht="15.75">
      <c r="A30" s="116" t="s">
        <v>676</v>
      </c>
      <c r="B30" s="118">
        <v>0.43</v>
      </c>
      <c r="C30" s="118">
        <v>0.43</v>
      </c>
      <c r="D30" s="117" t="s">
        <v>114</v>
      </c>
      <c r="E30" s="117" t="s">
        <v>114</v>
      </c>
      <c r="F30" s="117" t="s">
        <v>410</v>
      </c>
      <c r="G30" s="117" t="s">
        <v>730</v>
      </c>
      <c r="H30" s="129">
        <v>39148</v>
      </c>
    </row>
    <row r="31" spans="1:8" ht="18" customHeight="1">
      <c r="A31" s="254" t="s">
        <v>678</v>
      </c>
      <c r="B31" s="255"/>
      <c r="C31" s="255"/>
      <c r="D31" s="255"/>
      <c r="E31" s="255"/>
      <c r="F31" s="255"/>
      <c r="G31" s="255"/>
      <c r="H31" s="255"/>
    </row>
    <row r="32" spans="1:8" ht="17.25" customHeight="1">
      <c r="A32" s="254" t="s">
        <v>677</v>
      </c>
      <c r="B32" s="255"/>
      <c r="C32" s="255"/>
      <c r="D32" s="255"/>
      <c r="E32" s="255"/>
      <c r="F32" s="255"/>
      <c r="G32" s="255"/>
      <c r="H32" s="255"/>
    </row>
    <row r="33" spans="1:8" ht="28.5" customHeight="1">
      <c r="A33" s="254"/>
      <c r="B33" s="255"/>
      <c r="C33" s="255"/>
      <c r="D33" s="255"/>
      <c r="E33" s="255"/>
      <c r="F33" s="255"/>
      <c r="G33" s="255"/>
      <c r="H33" s="255"/>
    </row>
    <row r="34" spans="1:8" ht="17.25" customHeight="1">
      <c r="A34" s="193"/>
      <c r="B34" s="194"/>
      <c r="C34" s="194"/>
      <c r="D34" s="194"/>
      <c r="E34" s="194"/>
      <c r="F34" s="194"/>
      <c r="G34" s="194"/>
      <c r="H34" s="194"/>
    </row>
    <row r="35" spans="1:8" s="120" customFormat="1" ht="14.25">
      <c r="A35" s="232" t="s">
        <v>211</v>
      </c>
      <c r="B35" s="231" t="s">
        <v>212</v>
      </c>
      <c r="C35" s="231"/>
      <c r="D35" s="231"/>
      <c r="E35" s="231"/>
      <c r="F35" s="228" t="s">
        <v>112</v>
      </c>
      <c r="G35" s="228" t="s">
        <v>413</v>
      </c>
      <c r="H35" s="228" t="s">
        <v>246</v>
      </c>
    </row>
    <row r="36" spans="1:8" s="120" customFormat="1" ht="12.75">
      <c r="A36" s="232"/>
      <c r="B36" s="119" t="s">
        <v>108</v>
      </c>
      <c r="C36" s="119" t="s">
        <v>109</v>
      </c>
      <c r="D36" s="121" t="s">
        <v>110</v>
      </c>
      <c r="E36" s="119" t="s">
        <v>111</v>
      </c>
      <c r="F36" s="228"/>
      <c r="G36" s="228"/>
      <c r="H36" s="228"/>
    </row>
    <row r="37" spans="1:8" s="131" customFormat="1" ht="12.75" customHeight="1">
      <c r="A37" s="124" t="s">
        <v>338</v>
      </c>
      <c r="B37" s="132">
        <v>0.32</v>
      </c>
      <c r="C37" s="132">
        <v>0.32</v>
      </c>
      <c r="D37" s="132">
        <v>0.32</v>
      </c>
      <c r="E37" s="132">
        <v>0.32</v>
      </c>
      <c r="F37" s="130" t="s">
        <v>150</v>
      </c>
      <c r="G37" s="130" t="s">
        <v>952</v>
      </c>
      <c r="H37" s="129">
        <v>28775</v>
      </c>
    </row>
    <row r="38" spans="1:8" s="133" customFormat="1" ht="12.75">
      <c r="A38" s="124" t="s">
        <v>339</v>
      </c>
      <c r="B38" s="132">
        <v>0.21</v>
      </c>
      <c r="C38" s="132">
        <v>0.21</v>
      </c>
      <c r="D38" s="132">
        <v>0.21</v>
      </c>
      <c r="E38" s="132">
        <v>0.21</v>
      </c>
      <c r="F38" s="130" t="s">
        <v>150</v>
      </c>
      <c r="G38" s="130" t="s">
        <v>952</v>
      </c>
      <c r="H38" s="129">
        <v>28775</v>
      </c>
    </row>
    <row r="39" spans="1:8" ht="12.75">
      <c r="A39" s="124" t="s">
        <v>332</v>
      </c>
      <c r="B39" s="118">
        <v>2.1</v>
      </c>
      <c r="C39" s="118">
        <v>2.1</v>
      </c>
      <c r="D39" s="118">
        <v>2.1</v>
      </c>
      <c r="E39" s="118">
        <v>2.1</v>
      </c>
      <c r="F39" s="130" t="s">
        <v>150</v>
      </c>
      <c r="G39" s="130" t="s">
        <v>952</v>
      </c>
      <c r="H39" s="129">
        <v>28775</v>
      </c>
    </row>
    <row r="40" spans="1:8" ht="12.75">
      <c r="A40" s="124" t="s">
        <v>333</v>
      </c>
      <c r="B40" s="118">
        <v>0.74</v>
      </c>
      <c r="C40" s="118">
        <v>0.74</v>
      </c>
      <c r="D40" s="118">
        <v>0.74</v>
      </c>
      <c r="E40" s="118">
        <v>0.74</v>
      </c>
      <c r="F40" s="130" t="s">
        <v>150</v>
      </c>
      <c r="G40" s="130" t="s">
        <v>952</v>
      </c>
      <c r="H40" s="129">
        <v>28775</v>
      </c>
    </row>
    <row r="41" spans="1:8" ht="12.75">
      <c r="A41" s="124" t="s">
        <v>340</v>
      </c>
      <c r="B41" s="118">
        <v>0.32</v>
      </c>
      <c r="C41" s="118">
        <v>0.32</v>
      </c>
      <c r="D41" s="118">
        <v>0.32</v>
      </c>
      <c r="E41" s="118">
        <v>0.32</v>
      </c>
      <c r="F41" s="130" t="s">
        <v>150</v>
      </c>
      <c r="G41" s="130" t="s">
        <v>952</v>
      </c>
      <c r="H41" s="129">
        <v>28775</v>
      </c>
    </row>
    <row r="42" spans="1:8" ht="12.75">
      <c r="A42" s="124" t="s">
        <v>334</v>
      </c>
      <c r="B42" s="118">
        <v>2.1</v>
      </c>
      <c r="C42" s="118">
        <v>2.1</v>
      </c>
      <c r="D42" s="118">
        <v>2.1</v>
      </c>
      <c r="E42" s="118">
        <v>2.1</v>
      </c>
      <c r="F42" s="130" t="s">
        <v>150</v>
      </c>
      <c r="G42" s="130" t="s">
        <v>952</v>
      </c>
      <c r="H42" s="129">
        <v>28775</v>
      </c>
    </row>
    <row r="43" spans="1:8" ht="12.75">
      <c r="A43" s="124" t="s">
        <v>335</v>
      </c>
      <c r="B43" s="118">
        <v>1.05</v>
      </c>
      <c r="C43" s="118">
        <v>1.05</v>
      </c>
      <c r="D43" s="118">
        <v>1.05</v>
      </c>
      <c r="E43" s="118">
        <v>1.05</v>
      </c>
      <c r="F43" s="130" t="s">
        <v>150</v>
      </c>
      <c r="G43" s="130" t="s">
        <v>952</v>
      </c>
      <c r="H43" s="129">
        <v>28775</v>
      </c>
    </row>
    <row r="44" spans="1:8" ht="12.75">
      <c r="A44" s="124" t="s">
        <v>336</v>
      </c>
      <c r="B44" s="118">
        <v>0.53</v>
      </c>
      <c r="C44" s="118">
        <v>0.53</v>
      </c>
      <c r="D44" s="118">
        <v>0.53</v>
      </c>
      <c r="E44" s="118">
        <v>0.53</v>
      </c>
      <c r="F44" s="130" t="s">
        <v>150</v>
      </c>
      <c r="G44" s="130" t="s">
        <v>952</v>
      </c>
      <c r="H44" s="129">
        <v>28775</v>
      </c>
    </row>
    <row r="45" spans="1:8" ht="12.75">
      <c r="A45" s="124" t="s">
        <v>337</v>
      </c>
      <c r="B45" s="118">
        <v>0.32</v>
      </c>
      <c r="C45" s="118">
        <v>0.32</v>
      </c>
      <c r="D45" s="118">
        <v>0.32</v>
      </c>
      <c r="E45" s="118">
        <v>0.32</v>
      </c>
      <c r="F45" s="130" t="s">
        <v>150</v>
      </c>
      <c r="G45" s="130" t="s">
        <v>952</v>
      </c>
      <c r="H45" s="129">
        <v>28775</v>
      </c>
    </row>
    <row r="46" ht="12.75">
      <c r="A46" s="135" t="s">
        <v>341</v>
      </c>
    </row>
    <row r="47" ht="12.75">
      <c r="A47" s="135" t="s">
        <v>342</v>
      </c>
    </row>
    <row r="48" ht="12.75">
      <c r="A48" s="135" t="s">
        <v>343</v>
      </c>
    </row>
    <row r="49" ht="12.75">
      <c r="A49" s="135" t="s">
        <v>344</v>
      </c>
    </row>
    <row r="50" ht="12.75">
      <c r="A50" s="135" t="s">
        <v>345</v>
      </c>
    </row>
    <row r="51" spans="1:8" ht="25.5" customHeight="1">
      <c r="A51" s="253" t="s">
        <v>201</v>
      </c>
      <c r="B51" s="253"/>
      <c r="C51" s="253"/>
      <c r="D51" s="253"/>
      <c r="E51" s="253"/>
      <c r="F51" s="253"/>
      <c r="G51" s="253"/>
      <c r="H51" s="253"/>
    </row>
  </sheetData>
  <mergeCells count="14">
    <mergeCell ref="A31:H31"/>
    <mergeCell ref="A32:H32"/>
    <mergeCell ref="A33:H33"/>
    <mergeCell ref="G2:G3"/>
    <mergeCell ref="A51:H51"/>
    <mergeCell ref="H2:H3"/>
    <mergeCell ref="A35:A36"/>
    <mergeCell ref="B35:E35"/>
    <mergeCell ref="F35:F36"/>
    <mergeCell ref="G35:G36"/>
    <mergeCell ref="H35:H36"/>
    <mergeCell ref="A2:A3"/>
    <mergeCell ref="B2:E2"/>
    <mergeCell ref="F2:F3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&amp;C&amp;"Times New Roman,Bold"&amp;14New Jersey Regulations Summary</oddHeader>
    <oddFooter>&amp;L&amp;"Times New Roman,Regular"&amp;11MACTEC Project No. 8280-05-6831
&amp;D&amp;C&amp;"Times New Roman,Regular"&amp;11&amp;P&amp;R&amp;"Times New Roman,Regular"&amp;11Prepared By:__________
Checked By:__________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MACTEC,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MJindal</dc:creator>
  <cp:keywords/>
  <dc:description/>
  <cp:lastModifiedBy>OTC</cp:lastModifiedBy>
  <cp:lastPrinted>2006-09-18T14:49:59Z</cp:lastPrinted>
  <dcterms:created xsi:type="dcterms:W3CDTF">2005-11-30T21:58:29Z</dcterms:created>
  <dcterms:modified xsi:type="dcterms:W3CDTF">2007-03-05T19:44:55Z</dcterms:modified>
  <cp:category/>
  <cp:version/>
  <cp:contentType/>
  <cp:contentStatus/>
</cp:coreProperties>
</file>